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6.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drawings/drawing7.xml" ContentType="application/vnd.openxmlformats-officedocument.drawing+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8.xml" ContentType="application/vnd.openxmlformats-officedocument.drawing+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drawings/drawing9.xml" ContentType="application/vnd.openxmlformats-officedocument.drawing+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drawings/drawing10.xml" ContentType="application/vnd.openxmlformats-officedocument.drawing+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5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810"/>
  <workbookPr codeName="ThisWorkbook"/>
  <mc:AlternateContent xmlns:mc="http://schemas.openxmlformats.org/markup-compatibility/2006">
    <mc:Choice Requires="x15">
      <x15ac:absPath xmlns:x15ac="http://schemas.microsoft.com/office/spreadsheetml/2010/11/ac" url="/Users/matejstorek/Downloads/"/>
    </mc:Choice>
  </mc:AlternateContent>
  <workbookProtection workbookAlgorithmName="SHA-512" workbookHashValue="HO7hHusKNrdo0zqD2CFMqdNvKIeRyi+zFvUqbOlLULX+e7ocmjg/zEwOjYqY8AXQJUfwo5REVc0SGaO+3BsWig==" workbookSaltValue="YhNT5jNx+1RN1EjksxL7VA==" workbookSpinCount="100000" lockStructure="1"/>
  <bookViews>
    <workbookView xWindow="0" yWindow="460" windowWidth="28800" windowHeight="15840" tabRatio="854" firstSheet="2" activeTab="2"/>
  </bookViews>
  <sheets>
    <sheet name="Front page" sheetId="5" r:id="rId1"/>
    <sheet name="Start and prefill" sheetId="6" r:id="rId2"/>
    <sheet name="Glossary" sheetId="28" r:id="rId3"/>
    <sheet name="Identification" sheetId="24" r:id="rId4"/>
    <sheet name="Chapter 1" sheetId="21" r:id="rId5"/>
    <sheet name="Chapter 2" sheetId="23" r:id="rId6"/>
    <sheet name="Chapter 3" sheetId="18" r:id="rId7"/>
    <sheet name="Chapter 4" sheetId="19" r:id="rId8"/>
    <sheet name="Chapter 5" sheetId="20" r:id="rId9"/>
    <sheet name="Chapter 6" sheetId="22" r:id="rId10"/>
    <sheet name="General outcome" sheetId="14" r:id="rId11"/>
    <sheet name="Tips" sheetId="15" r:id="rId12"/>
    <sheet name="Specific reports" sheetId="16" r:id="rId13"/>
    <sheet name="SDG report" sheetId="26" r:id="rId14"/>
    <sheet name="Action plan" sheetId="25" r:id="rId15"/>
    <sheet name="Technical page" sheetId="13" r:id="rId16"/>
    <sheet name="Technical SDG" sheetId="27" r:id="rId17"/>
  </sheets>
  <definedNames>
    <definedName name="_xlnm._FilterDatabase" localSheetId="14" hidden="1">'Action plan'!$B$2:$E$104</definedName>
    <definedName name="_xlnm._FilterDatabase" localSheetId="13" hidden="1">'SDG report'!$B$3:$V$109</definedName>
    <definedName name="_xlnm._FilterDatabase" localSheetId="12" hidden="1">'Specific reports'!$E$4:$J$991</definedName>
  </definedNames>
  <calcPr calcId="191029"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3" l="1"/>
  <c r="F93" i="26"/>
  <c r="G93" i="26"/>
  <c r="H93" i="26"/>
  <c r="I93" i="26"/>
  <c r="J93" i="26"/>
  <c r="K93" i="26"/>
  <c r="L93" i="26"/>
  <c r="M93" i="26"/>
  <c r="N93" i="26"/>
  <c r="O93" i="26"/>
  <c r="P93" i="26"/>
  <c r="Q93" i="26"/>
  <c r="R93" i="26"/>
  <c r="S93" i="26"/>
  <c r="T93" i="26"/>
  <c r="U93" i="26"/>
  <c r="V93" i="26"/>
  <c r="F94" i="26"/>
  <c r="G94" i="26"/>
  <c r="H94" i="26"/>
  <c r="I94" i="26"/>
  <c r="J94" i="26"/>
  <c r="K94" i="26"/>
  <c r="L94" i="26"/>
  <c r="M94" i="26"/>
  <c r="N94" i="26"/>
  <c r="O94" i="26"/>
  <c r="P94" i="26"/>
  <c r="Q94" i="26"/>
  <c r="R94" i="26"/>
  <c r="S94" i="26"/>
  <c r="T94" i="26"/>
  <c r="U94" i="26"/>
  <c r="V94" i="26"/>
  <c r="F95" i="26"/>
  <c r="G95" i="26"/>
  <c r="H95" i="26"/>
  <c r="I95" i="26"/>
  <c r="J95" i="26"/>
  <c r="K95" i="26"/>
  <c r="L95" i="26"/>
  <c r="M95" i="26"/>
  <c r="N95" i="26"/>
  <c r="O95" i="26"/>
  <c r="P95" i="26"/>
  <c r="R95" i="26"/>
  <c r="S95" i="26"/>
  <c r="T95" i="26"/>
  <c r="U95" i="26"/>
  <c r="V95" i="26"/>
  <c r="F96" i="26"/>
  <c r="G96" i="26"/>
  <c r="H96" i="26"/>
  <c r="I96" i="26"/>
  <c r="J96" i="26"/>
  <c r="K96" i="26"/>
  <c r="L96" i="26"/>
  <c r="M96" i="26"/>
  <c r="N96" i="26"/>
  <c r="O96" i="26"/>
  <c r="P96" i="26"/>
  <c r="R96" i="26"/>
  <c r="S96" i="26"/>
  <c r="T96" i="26"/>
  <c r="U96" i="26"/>
  <c r="V96" i="26"/>
  <c r="F97" i="26"/>
  <c r="G97" i="26"/>
  <c r="H97" i="26"/>
  <c r="I97" i="26"/>
  <c r="J97" i="26"/>
  <c r="K97" i="26"/>
  <c r="L97" i="26"/>
  <c r="N97" i="26"/>
  <c r="O97" i="26"/>
  <c r="P97" i="26"/>
  <c r="R97" i="26"/>
  <c r="S97" i="26"/>
  <c r="T97" i="26"/>
  <c r="U97" i="26"/>
  <c r="V97" i="26"/>
  <c r="F98" i="26"/>
  <c r="G98" i="26"/>
  <c r="H98" i="26"/>
  <c r="I98" i="26"/>
  <c r="J98" i="26"/>
  <c r="K98" i="26"/>
  <c r="L98" i="26"/>
  <c r="N98" i="26"/>
  <c r="O98" i="26"/>
  <c r="P98" i="26"/>
  <c r="R98" i="26"/>
  <c r="S98" i="26"/>
  <c r="T98" i="26"/>
  <c r="U98" i="26"/>
  <c r="V98" i="26"/>
  <c r="F99" i="26"/>
  <c r="G99" i="26"/>
  <c r="H99" i="26"/>
  <c r="I99" i="26"/>
  <c r="J99" i="26"/>
  <c r="K99" i="26"/>
  <c r="L99" i="26"/>
  <c r="N99" i="26"/>
  <c r="O99" i="26"/>
  <c r="P99" i="26"/>
  <c r="R99" i="26"/>
  <c r="S99" i="26"/>
  <c r="T99" i="26"/>
  <c r="U99" i="26"/>
  <c r="V99" i="26"/>
  <c r="F100" i="26"/>
  <c r="G100" i="26"/>
  <c r="H100" i="26"/>
  <c r="I100" i="26"/>
  <c r="J100" i="26"/>
  <c r="K100" i="26"/>
  <c r="L100" i="26"/>
  <c r="M100" i="26"/>
  <c r="N100" i="26"/>
  <c r="O100" i="26"/>
  <c r="P100" i="26"/>
  <c r="Q100" i="26"/>
  <c r="R100" i="26"/>
  <c r="S100" i="26"/>
  <c r="T100" i="26"/>
  <c r="U100" i="26"/>
  <c r="V100" i="26"/>
  <c r="F101" i="26"/>
  <c r="G101" i="26"/>
  <c r="H101" i="26"/>
  <c r="I101" i="26"/>
  <c r="J101" i="26"/>
  <c r="L101" i="26"/>
  <c r="O101" i="26"/>
  <c r="P101" i="26"/>
  <c r="R101" i="26"/>
  <c r="S101" i="26"/>
  <c r="T101" i="26"/>
  <c r="U101" i="26"/>
  <c r="V101" i="26"/>
  <c r="F102" i="26"/>
  <c r="G102" i="26"/>
  <c r="H102" i="26"/>
  <c r="I102" i="26"/>
  <c r="J102" i="26"/>
  <c r="L102" i="26"/>
  <c r="O102" i="26"/>
  <c r="P102" i="26"/>
  <c r="R102" i="26"/>
  <c r="S102" i="26"/>
  <c r="U102" i="26"/>
  <c r="V102" i="26"/>
  <c r="F103" i="26"/>
  <c r="G103" i="26"/>
  <c r="H103" i="26"/>
  <c r="I103" i="26"/>
  <c r="J103" i="26"/>
  <c r="L103" i="26"/>
  <c r="O103" i="26"/>
  <c r="P103" i="26"/>
  <c r="R103" i="26"/>
  <c r="S103" i="26"/>
  <c r="U103" i="26"/>
  <c r="V103" i="26"/>
  <c r="F104" i="26"/>
  <c r="G104" i="26"/>
  <c r="H104" i="26"/>
  <c r="I104" i="26"/>
  <c r="J104" i="26"/>
  <c r="L104" i="26"/>
  <c r="O104" i="26"/>
  <c r="P104" i="26"/>
  <c r="R104" i="26"/>
  <c r="S104" i="26"/>
  <c r="U104" i="26"/>
  <c r="V104" i="26"/>
  <c r="F105" i="26"/>
  <c r="G105" i="26"/>
  <c r="H105" i="26"/>
  <c r="I105" i="26"/>
  <c r="J105" i="26"/>
  <c r="K105" i="26"/>
  <c r="M105" i="26"/>
  <c r="O105" i="26"/>
  <c r="P105" i="26"/>
  <c r="S105" i="26"/>
  <c r="T105" i="26"/>
  <c r="U105" i="26"/>
  <c r="V105" i="26"/>
  <c r="F106" i="26"/>
  <c r="G106" i="26"/>
  <c r="H106" i="26"/>
  <c r="I106" i="26"/>
  <c r="J106" i="26"/>
  <c r="K106" i="26"/>
  <c r="M106" i="26"/>
  <c r="O106" i="26"/>
  <c r="P106" i="26"/>
  <c r="S106" i="26"/>
  <c r="T106" i="26"/>
  <c r="U106" i="26"/>
  <c r="V106" i="26"/>
  <c r="F107" i="26"/>
  <c r="G107" i="26"/>
  <c r="H107" i="26"/>
  <c r="I107" i="26"/>
  <c r="J107" i="26"/>
  <c r="K107" i="26"/>
  <c r="M107" i="26"/>
  <c r="O107" i="26"/>
  <c r="P107" i="26"/>
  <c r="S107" i="26"/>
  <c r="T107" i="26"/>
  <c r="U107" i="26"/>
  <c r="V107" i="26"/>
  <c r="F108" i="26"/>
  <c r="G108" i="26"/>
  <c r="H108" i="26"/>
  <c r="I108" i="26"/>
  <c r="J108" i="26"/>
  <c r="K108" i="26"/>
  <c r="M108" i="26"/>
  <c r="O108" i="26"/>
  <c r="P108" i="26"/>
  <c r="S108" i="26"/>
  <c r="T108" i="26"/>
  <c r="U108" i="26"/>
  <c r="V108" i="26"/>
  <c r="F109" i="26"/>
  <c r="G109" i="26"/>
  <c r="H109" i="26"/>
  <c r="I109" i="26"/>
  <c r="K109" i="26"/>
  <c r="L109" i="26"/>
  <c r="N109" i="26"/>
  <c r="O109" i="26"/>
  <c r="P109" i="26"/>
  <c r="Q109" i="26"/>
  <c r="R109" i="26"/>
  <c r="S109" i="26"/>
  <c r="T109" i="26"/>
  <c r="U109" i="26"/>
  <c r="V109" i="26"/>
  <c r="F87" i="26"/>
  <c r="G87" i="26"/>
  <c r="H87" i="26"/>
  <c r="I87" i="26"/>
  <c r="J87" i="26"/>
  <c r="K87" i="26"/>
  <c r="L87" i="26"/>
  <c r="M87" i="26"/>
  <c r="N87" i="26"/>
  <c r="O87" i="26"/>
  <c r="P87" i="26"/>
  <c r="Q87" i="26"/>
  <c r="R87" i="26"/>
  <c r="S87" i="26"/>
  <c r="T87" i="26"/>
  <c r="U87" i="26"/>
  <c r="V87" i="26"/>
  <c r="F88" i="26"/>
  <c r="G88" i="26"/>
  <c r="H88" i="26"/>
  <c r="I88" i="26"/>
  <c r="J88" i="26"/>
  <c r="K88" i="26"/>
  <c r="L88" i="26"/>
  <c r="M88" i="26"/>
  <c r="N88" i="26"/>
  <c r="O88" i="26"/>
  <c r="P88" i="26"/>
  <c r="Q88" i="26"/>
  <c r="R88" i="26"/>
  <c r="S88" i="26"/>
  <c r="T88" i="26"/>
  <c r="U88" i="26"/>
  <c r="V88" i="26"/>
  <c r="F89" i="26"/>
  <c r="G89" i="26"/>
  <c r="H89" i="26"/>
  <c r="I89" i="26"/>
  <c r="J89" i="26"/>
  <c r="K89" i="26"/>
  <c r="L89" i="26"/>
  <c r="M89" i="26"/>
  <c r="N89" i="26"/>
  <c r="O89" i="26"/>
  <c r="P89" i="26"/>
  <c r="R89" i="26"/>
  <c r="S89" i="26"/>
  <c r="T89" i="26"/>
  <c r="U89" i="26"/>
  <c r="V89" i="26"/>
  <c r="F90" i="26"/>
  <c r="G90" i="26"/>
  <c r="H90" i="26"/>
  <c r="I90" i="26"/>
  <c r="J90" i="26"/>
  <c r="K90" i="26"/>
  <c r="L90" i="26"/>
  <c r="M90" i="26"/>
  <c r="N90" i="26"/>
  <c r="O90" i="26"/>
  <c r="Q90" i="26"/>
  <c r="R90" i="26"/>
  <c r="S90" i="26"/>
  <c r="T90" i="26"/>
  <c r="U90" i="26"/>
  <c r="V90" i="26"/>
  <c r="F91" i="26"/>
  <c r="G91" i="26"/>
  <c r="H91" i="26"/>
  <c r="J91" i="26"/>
  <c r="K91" i="26"/>
  <c r="L91" i="26"/>
  <c r="N91" i="26"/>
  <c r="O91" i="26"/>
  <c r="P91" i="26"/>
  <c r="Q91" i="26"/>
  <c r="R91" i="26"/>
  <c r="S91" i="26"/>
  <c r="T91" i="26"/>
  <c r="U91" i="26"/>
  <c r="V91" i="26"/>
  <c r="F78" i="26"/>
  <c r="G78" i="26"/>
  <c r="H78" i="26"/>
  <c r="I78" i="26"/>
  <c r="J78" i="26"/>
  <c r="K78" i="26"/>
  <c r="L78" i="26"/>
  <c r="N78" i="26"/>
  <c r="O78" i="26"/>
  <c r="P78" i="26"/>
  <c r="Q78" i="26"/>
  <c r="R78" i="26"/>
  <c r="S78" i="26"/>
  <c r="T78" i="26"/>
  <c r="U78" i="26"/>
  <c r="V78" i="26"/>
  <c r="F79" i="26"/>
  <c r="G79" i="26"/>
  <c r="H79" i="26"/>
  <c r="I79" i="26"/>
  <c r="J79" i="26"/>
  <c r="K79" i="26"/>
  <c r="L79" i="26"/>
  <c r="M79" i="26"/>
  <c r="N79" i="26"/>
  <c r="O79" i="26"/>
  <c r="P79" i="26"/>
  <c r="Q79" i="26"/>
  <c r="R79" i="26"/>
  <c r="S79" i="26"/>
  <c r="T79" i="26"/>
  <c r="U79" i="26"/>
  <c r="V79" i="26"/>
  <c r="F80" i="26"/>
  <c r="G80" i="26"/>
  <c r="H80" i="26"/>
  <c r="I80" i="26"/>
  <c r="J80" i="26"/>
  <c r="K80" i="26"/>
  <c r="L80" i="26"/>
  <c r="M80" i="26"/>
  <c r="N80" i="26"/>
  <c r="O80" i="26"/>
  <c r="P80" i="26"/>
  <c r="Q80" i="26"/>
  <c r="R80" i="26"/>
  <c r="S80" i="26"/>
  <c r="T80" i="26"/>
  <c r="U80" i="26"/>
  <c r="V80" i="26"/>
  <c r="F81" i="26"/>
  <c r="G81" i="26"/>
  <c r="H81" i="26"/>
  <c r="I81" i="26"/>
  <c r="J81" i="26"/>
  <c r="K81" i="26"/>
  <c r="L81" i="26"/>
  <c r="N81" i="26"/>
  <c r="O81" i="26"/>
  <c r="P81" i="26"/>
  <c r="Q81" i="26"/>
  <c r="R81" i="26"/>
  <c r="S81" i="26"/>
  <c r="T81" i="26"/>
  <c r="U81" i="26"/>
  <c r="V81" i="26"/>
  <c r="F82" i="26"/>
  <c r="G82" i="26"/>
  <c r="H82" i="26"/>
  <c r="I82" i="26"/>
  <c r="J82" i="26"/>
  <c r="K82" i="26"/>
  <c r="L82" i="26"/>
  <c r="N82" i="26"/>
  <c r="O82" i="26"/>
  <c r="P82" i="26"/>
  <c r="Q82" i="26"/>
  <c r="R82" i="26"/>
  <c r="S82" i="26"/>
  <c r="T82" i="26"/>
  <c r="U82" i="26"/>
  <c r="V82" i="26"/>
  <c r="F83" i="26"/>
  <c r="G83" i="26"/>
  <c r="H83" i="26"/>
  <c r="I83" i="26"/>
  <c r="J83" i="26"/>
  <c r="K83" i="26"/>
  <c r="L83" i="26"/>
  <c r="M83" i="26"/>
  <c r="N83" i="26"/>
  <c r="O83" i="26"/>
  <c r="P83" i="26"/>
  <c r="Q83" i="26"/>
  <c r="R83" i="26"/>
  <c r="S83" i="26"/>
  <c r="T83" i="26"/>
  <c r="U83" i="26"/>
  <c r="V83" i="26"/>
  <c r="F84" i="26"/>
  <c r="G84" i="26"/>
  <c r="H84" i="26"/>
  <c r="I84" i="26"/>
  <c r="J84" i="26"/>
  <c r="K84" i="26"/>
  <c r="L84" i="26"/>
  <c r="M84" i="26"/>
  <c r="N84" i="26"/>
  <c r="O84" i="26"/>
  <c r="P84" i="26"/>
  <c r="Q84" i="26"/>
  <c r="R84" i="26"/>
  <c r="S84" i="26"/>
  <c r="T84" i="26"/>
  <c r="U84" i="26"/>
  <c r="V84" i="26"/>
  <c r="F85" i="26"/>
  <c r="G85" i="26"/>
  <c r="H85" i="26"/>
  <c r="I85" i="26"/>
  <c r="J85" i="26"/>
  <c r="K85" i="26"/>
  <c r="L85" i="26"/>
  <c r="M85" i="26"/>
  <c r="N85" i="26"/>
  <c r="O85" i="26"/>
  <c r="P85" i="26"/>
  <c r="Q85" i="26"/>
  <c r="R85" i="26"/>
  <c r="S85" i="26"/>
  <c r="T85" i="26"/>
  <c r="U85" i="26"/>
  <c r="V85" i="26"/>
  <c r="F67" i="26"/>
  <c r="G67" i="26"/>
  <c r="H67" i="26"/>
  <c r="I67" i="26"/>
  <c r="J67" i="26"/>
  <c r="K67" i="26"/>
  <c r="L67" i="26"/>
  <c r="M67" i="26"/>
  <c r="O67" i="26"/>
  <c r="P67" i="26"/>
  <c r="R67" i="26"/>
  <c r="S67" i="26"/>
  <c r="T67" i="26"/>
  <c r="U67" i="26"/>
  <c r="V67" i="26"/>
  <c r="F68" i="26"/>
  <c r="G68" i="26"/>
  <c r="H68" i="26"/>
  <c r="I68" i="26"/>
  <c r="J68" i="26"/>
  <c r="K68" i="26"/>
  <c r="L68" i="26"/>
  <c r="M68" i="26"/>
  <c r="O68" i="26"/>
  <c r="P68" i="26"/>
  <c r="R68" i="26"/>
  <c r="S68" i="26"/>
  <c r="T68" i="26"/>
  <c r="U68" i="26"/>
  <c r="V68" i="26"/>
  <c r="F69" i="26"/>
  <c r="G69" i="26"/>
  <c r="H69" i="26"/>
  <c r="I69" i="26"/>
  <c r="J69" i="26"/>
  <c r="K69" i="26"/>
  <c r="L69" i="26"/>
  <c r="M69" i="26"/>
  <c r="N69" i="26"/>
  <c r="O69" i="26"/>
  <c r="P69" i="26"/>
  <c r="Q69" i="26"/>
  <c r="R69" i="26"/>
  <c r="S69" i="26"/>
  <c r="T69" i="26"/>
  <c r="U69" i="26"/>
  <c r="V69" i="26"/>
  <c r="F70" i="26"/>
  <c r="G70" i="26"/>
  <c r="I70" i="26"/>
  <c r="J70" i="26"/>
  <c r="K70" i="26"/>
  <c r="L70" i="26"/>
  <c r="M70" i="26"/>
  <c r="N70" i="26"/>
  <c r="O70" i="26"/>
  <c r="P70" i="26"/>
  <c r="R70" i="26"/>
  <c r="S70" i="26"/>
  <c r="T70" i="26"/>
  <c r="U70" i="26"/>
  <c r="F71" i="26"/>
  <c r="G71" i="26"/>
  <c r="I71" i="26"/>
  <c r="J71" i="26"/>
  <c r="K71" i="26"/>
  <c r="L71" i="26"/>
  <c r="M71" i="26"/>
  <c r="N71" i="26"/>
  <c r="O71" i="26"/>
  <c r="P71" i="26"/>
  <c r="Q71" i="26"/>
  <c r="R71" i="26"/>
  <c r="S71" i="26"/>
  <c r="T71" i="26"/>
  <c r="U71" i="26"/>
  <c r="V71" i="26"/>
  <c r="F72" i="26"/>
  <c r="G72" i="26"/>
  <c r="I72" i="26"/>
  <c r="J72" i="26"/>
  <c r="K72" i="26"/>
  <c r="L72" i="26"/>
  <c r="M72" i="26"/>
  <c r="N72" i="26"/>
  <c r="O72" i="26"/>
  <c r="P72" i="26"/>
  <c r="Q72" i="26"/>
  <c r="R72" i="26"/>
  <c r="S72" i="26"/>
  <c r="T72" i="26"/>
  <c r="U72" i="26"/>
  <c r="V72" i="26"/>
  <c r="F73" i="26"/>
  <c r="G73" i="26"/>
  <c r="I73" i="26"/>
  <c r="J73" i="26"/>
  <c r="K73" i="26"/>
  <c r="L73" i="26"/>
  <c r="M73" i="26"/>
  <c r="N73" i="26"/>
  <c r="O73" i="26"/>
  <c r="P73" i="26"/>
  <c r="Q73" i="26"/>
  <c r="R73" i="26"/>
  <c r="S73" i="26"/>
  <c r="T73" i="26"/>
  <c r="U73" i="26"/>
  <c r="F74" i="26"/>
  <c r="G74" i="26"/>
  <c r="H74" i="26"/>
  <c r="I74" i="26"/>
  <c r="J74" i="26"/>
  <c r="K74" i="26"/>
  <c r="L74" i="26"/>
  <c r="M74" i="26"/>
  <c r="N74" i="26"/>
  <c r="O74" i="26"/>
  <c r="P74" i="26"/>
  <c r="Q74" i="26"/>
  <c r="R74" i="26"/>
  <c r="S74" i="26"/>
  <c r="T74" i="26"/>
  <c r="U74" i="26"/>
  <c r="F75" i="26"/>
  <c r="G75" i="26"/>
  <c r="I75" i="26"/>
  <c r="J75" i="26"/>
  <c r="K75" i="26"/>
  <c r="L75" i="26"/>
  <c r="M75" i="26"/>
  <c r="N75" i="26"/>
  <c r="O75" i="26"/>
  <c r="P75" i="26"/>
  <c r="Q75" i="26"/>
  <c r="R75" i="26"/>
  <c r="S75" i="26"/>
  <c r="T75" i="26"/>
  <c r="U75" i="26"/>
  <c r="V75" i="26"/>
  <c r="F76" i="26"/>
  <c r="G76" i="26"/>
  <c r="I76" i="26"/>
  <c r="J76" i="26"/>
  <c r="K76" i="26"/>
  <c r="L76" i="26"/>
  <c r="M76" i="26"/>
  <c r="N76" i="26"/>
  <c r="O76" i="26"/>
  <c r="P76" i="26"/>
  <c r="Q76" i="26"/>
  <c r="R76" i="26"/>
  <c r="S76" i="26"/>
  <c r="T76" i="26"/>
  <c r="U76" i="26"/>
  <c r="F4" i="26"/>
  <c r="G4" i="26"/>
  <c r="H4" i="26"/>
  <c r="I4" i="26"/>
  <c r="J4" i="26"/>
  <c r="K4" i="26"/>
  <c r="L4" i="26"/>
  <c r="M4" i="26"/>
  <c r="N4" i="26"/>
  <c r="O4" i="26"/>
  <c r="P4" i="26"/>
  <c r="Q4" i="26"/>
  <c r="R4" i="26"/>
  <c r="S4" i="26"/>
  <c r="T4" i="26"/>
  <c r="U4" i="26"/>
  <c r="V4" i="26"/>
  <c r="F5" i="26"/>
  <c r="G5" i="26"/>
  <c r="H5" i="26"/>
  <c r="I5" i="26"/>
  <c r="J5" i="26"/>
  <c r="K5" i="26"/>
  <c r="L5" i="26"/>
  <c r="M5" i="26"/>
  <c r="N5" i="26"/>
  <c r="O5" i="26"/>
  <c r="P5" i="26"/>
  <c r="Q5" i="26"/>
  <c r="R5" i="26"/>
  <c r="S5" i="26"/>
  <c r="T5" i="26"/>
  <c r="U5" i="26"/>
  <c r="V5" i="26"/>
  <c r="F6" i="26"/>
  <c r="G6" i="26"/>
  <c r="H6" i="26"/>
  <c r="I6" i="26"/>
  <c r="J6" i="26"/>
  <c r="K6" i="26"/>
  <c r="L6" i="26"/>
  <c r="M6" i="26"/>
  <c r="N6" i="26"/>
  <c r="O6" i="26"/>
  <c r="P6" i="26"/>
  <c r="Q6" i="26"/>
  <c r="R6" i="26"/>
  <c r="S6" i="26"/>
  <c r="T6" i="26"/>
  <c r="U6" i="26"/>
  <c r="V6" i="26"/>
  <c r="F7" i="26"/>
  <c r="G7" i="26"/>
  <c r="H7" i="26"/>
  <c r="I7" i="26"/>
  <c r="J7" i="26"/>
  <c r="K7" i="26"/>
  <c r="L7" i="26"/>
  <c r="M7" i="26"/>
  <c r="N7" i="26"/>
  <c r="O7" i="26"/>
  <c r="P7" i="26"/>
  <c r="Q7" i="26"/>
  <c r="R7" i="26"/>
  <c r="S7" i="26"/>
  <c r="T7" i="26"/>
  <c r="U7" i="26"/>
  <c r="V7" i="26"/>
  <c r="F8" i="26"/>
  <c r="G8" i="26"/>
  <c r="H8" i="26"/>
  <c r="I8" i="26"/>
  <c r="J8" i="26"/>
  <c r="K8" i="26"/>
  <c r="L8" i="26"/>
  <c r="M8" i="26"/>
  <c r="N8" i="26"/>
  <c r="O8" i="26"/>
  <c r="P8" i="26"/>
  <c r="Q8" i="26"/>
  <c r="R8" i="26"/>
  <c r="S8" i="26"/>
  <c r="T8" i="26"/>
  <c r="U8" i="26"/>
  <c r="V8" i="26"/>
  <c r="F9" i="26"/>
  <c r="G9" i="26"/>
  <c r="H9" i="26"/>
  <c r="I9" i="26"/>
  <c r="J9" i="26"/>
  <c r="K9" i="26"/>
  <c r="L9" i="26"/>
  <c r="M9" i="26"/>
  <c r="N9" i="26"/>
  <c r="O9" i="26"/>
  <c r="P9" i="26"/>
  <c r="Q9" i="26"/>
  <c r="R9" i="26"/>
  <c r="S9" i="26"/>
  <c r="T9" i="26"/>
  <c r="U9" i="26"/>
  <c r="V9" i="26"/>
  <c r="F10" i="26"/>
  <c r="G10" i="26"/>
  <c r="H10" i="26"/>
  <c r="I10" i="26"/>
  <c r="J10" i="26"/>
  <c r="K10" i="26"/>
  <c r="L10" i="26"/>
  <c r="M10" i="26"/>
  <c r="N10" i="26"/>
  <c r="O10" i="26"/>
  <c r="P10" i="26"/>
  <c r="Q10" i="26"/>
  <c r="R10" i="26"/>
  <c r="S10" i="26"/>
  <c r="T10" i="26"/>
  <c r="U10" i="26"/>
  <c r="V10" i="26"/>
  <c r="F11" i="26"/>
  <c r="G11" i="26"/>
  <c r="H11" i="26"/>
  <c r="I11" i="26"/>
  <c r="J11" i="26"/>
  <c r="K11" i="26"/>
  <c r="L11" i="26"/>
  <c r="M11" i="26"/>
  <c r="N11" i="26"/>
  <c r="O11" i="26"/>
  <c r="P11" i="26"/>
  <c r="Q11" i="26"/>
  <c r="R11" i="26"/>
  <c r="S11" i="26"/>
  <c r="T11" i="26"/>
  <c r="U11" i="26"/>
  <c r="V11" i="26"/>
  <c r="F12" i="26"/>
  <c r="G12" i="26"/>
  <c r="H12" i="26"/>
  <c r="I12" i="26"/>
  <c r="J12" i="26"/>
  <c r="K12" i="26"/>
  <c r="L12" i="26"/>
  <c r="M12" i="26"/>
  <c r="N12" i="26"/>
  <c r="O12" i="26"/>
  <c r="P12" i="26"/>
  <c r="Q12" i="26"/>
  <c r="R12" i="26"/>
  <c r="S12" i="26"/>
  <c r="T12" i="26"/>
  <c r="U12" i="26"/>
  <c r="V12" i="26"/>
  <c r="F13" i="26"/>
  <c r="G13" i="26"/>
  <c r="H13" i="26"/>
  <c r="I13" i="26"/>
  <c r="J13" i="26"/>
  <c r="K13" i="26"/>
  <c r="L13" i="26"/>
  <c r="M13" i="26"/>
  <c r="N13" i="26"/>
  <c r="O13" i="26"/>
  <c r="P13" i="26"/>
  <c r="Q13" i="26"/>
  <c r="R13" i="26"/>
  <c r="S13" i="26"/>
  <c r="T13" i="26"/>
  <c r="U13" i="26"/>
  <c r="V13" i="26"/>
  <c r="F14" i="26"/>
  <c r="G14" i="26"/>
  <c r="H14" i="26"/>
  <c r="I14" i="26"/>
  <c r="J14" i="26"/>
  <c r="K14" i="26"/>
  <c r="L14" i="26"/>
  <c r="M14" i="26"/>
  <c r="N14" i="26"/>
  <c r="O14" i="26"/>
  <c r="P14" i="26"/>
  <c r="Q14" i="26"/>
  <c r="R14" i="26"/>
  <c r="S14" i="26"/>
  <c r="T14" i="26"/>
  <c r="U14" i="26"/>
  <c r="V14" i="26"/>
  <c r="F15" i="26"/>
  <c r="G15" i="26"/>
  <c r="H15" i="26"/>
  <c r="I15" i="26"/>
  <c r="J15" i="26"/>
  <c r="K15" i="26"/>
  <c r="L15" i="26"/>
  <c r="M15" i="26"/>
  <c r="N15" i="26"/>
  <c r="O15" i="26"/>
  <c r="P15" i="26"/>
  <c r="Q15" i="26"/>
  <c r="R15" i="26"/>
  <c r="S15" i="26"/>
  <c r="T15" i="26"/>
  <c r="U15" i="26"/>
  <c r="V15" i="26"/>
  <c r="F16" i="26"/>
  <c r="G16" i="26"/>
  <c r="H16" i="26"/>
  <c r="I16" i="26"/>
  <c r="J16" i="26"/>
  <c r="K16" i="26"/>
  <c r="L16" i="26"/>
  <c r="M16" i="26"/>
  <c r="N16" i="26"/>
  <c r="O16" i="26"/>
  <c r="P16" i="26"/>
  <c r="Q16" i="26"/>
  <c r="R16" i="26"/>
  <c r="S16" i="26"/>
  <c r="T16" i="26"/>
  <c r="U16" i="26"/>
  <c r="V16" i="26"/>
  <c r="F17" i="26"/>
  <c r="G17" i="26"/>
  <c r="H17" i="26"/>
  <c r="I17" i="26"/>
  <c r="J17" i="26"/>
  <c r="K17" i="26"/>
  <c r="L17" i="26"/>
  <c r="M17" i="26"/>
  <c r="N17" i="26"/>
  <c r="O17" i="26"/>
  <c r="P17" i="26"/>
  <c r="Q17" i="26"/>
  <c r="R17" i="26"/>
  <c r="S17" i="26"/>
  <c r="T17" i="26"/>
  <c r="U17" i="26"/>
  <c r="V17" i="26"/>
  <c r="F18" i="26"/>
  <c r="G18" i="26"/>
  <c r="H18" i="26"/>
  <c r="I18" i="26"/>
  <c r="J18" i="26"/>
  <c r="K18" i="26"/>
  <c r="L18" i="26"/>
  <c r="M18" i="26"/>
  <c r="N18" i="26"/>
  <c r="O18" i="26"/>
  <c r="P18" i="26"/>
  <c r="Q18" i="26"/>
  <c r="R18" i="26"/>
  <c r="S18" i="26"/>
  <c r="T18" i="26"/>
  <c r="U18" i="26"/>
  <c r="V18" i="26"/>
  <c r="F19" i="26"/>
  <c r="G19" i="26"/>
  <c r="H19" i="26"/>
  <c r="I19" i="26"/>
  <c r="J19" i="26"/>
  <c r="K19" i="26"/>
  <c r="L19" i="26"/>
  <c r="M19" i="26"/>
  <c r="N19" i="26"/>
  <c r="O19" i="26"/>
  <c r="P19" i="26"/>
  <c r="Q19" i="26"/>
  <c r="R19" i="26"/>
  <c r="S19" i="26"/>
  <c r="T19" i="26"/>
  <c r="U19" i="26"/>
  <c r="V19" i="26"/>
  <c r="F22" i="26"/>
  <c r="G22" i="26"/>
  <c r="H22" i="26"/>
  <c r="I22" i="26"/>
  <c r="J22" i="26"/>
  <c r="K22" i="26"/>
  <c r="L22" i="26"/>
  <c r="N22" i="26"/>
  <c r="O22" i="26"/>
  <c r="P22" i="26"/>
  <c r="Q22" i="26"/>
  <c r="R22" i="26"/>
  <c r="S22" i="26"/>
  <c r="T22" i="26"/>
  <c r="U22" i="26"/>
  <c r="V22" i="26"/>
  <c r="F23" i="26"/>
  <c r="G23" i="26"/>
  <c r="H23" i="26"/>
  <c r="I23" i="26"/>
  <c r="J23" i="26"/>
  <c r="K23" i="26"/>
  <c r="L23" i="26"/>
  <c r="N23" i="26"/>
  <c r="O23" i="26"/>
  <c r="P23" i="26"/>
  <c r="Q23" i="26"/>
  <c r="R23" i="26"/>
  <c r="S23" i="26"/>
  <c r="T23" i="26"/>
  <c r="U23" i="26"/>
  <c r="V23" i="26"/>
  <c r="F24" i="26"/>
  <c r="G24" i="26"/>
  <c r="H24" i="26"/>
  <c r="I24" i="26"/>
  <c r="J24" i="26"/>
  <c r="K24" i="26"/>
  <c r="L24" i="26"/>
  <c r="M24" i="26"/>
  <c r="N24" i="26"/>
  <c r="O24" i="26"/>
  <c r="P24" i="26"/>
  <c r="Q24" i="26"/>
  <c r="R24" i="26"/>
  <c r="S24" i="26"/>
  <c r="T24" i="26"/>
  <c r="U24" i="26"/>
  <c r="V24" i="26"/>
  <c r="F25" i="26"/>
  <c r="G25" i="26"/>
  <c r="H25" i="26"/>
  <c r="I25" i="26"/>
  <c r="J25" i="26"/>
  <c r="K25" i="26"/>
  <c r="L25" i="26"/>
  <c r="M25" i="26"/>
  <c r="N25" i="26"/>
  <c r="O25" i="26"/>
  <c r="P25" i="26"/>
  <c r="Q25" i="26"/>
  <c r="R25" i="26"/>
  <c r="S25" i="26"/>
  <c r="T25" i="26"/>
  <c r="U25" i="26"/>
  <c r="V25" i="26"/>
  <c r="F26" i="26"/>
  <c r="G26" i="26"/>
  <c r="H26" i="26"/>
  <c r="I26" i="26"/>
  <c r="J26" i="26"/>
  <c r="K26" i="26"/>
  <c r="L26" i="26"/>
  <c r="M26" i="26"/>
  <c r="N26" i="26"/>
  <c r="O26" i="26"/>
  <c r="P26" i="26"/>
  <c r="Q26" i="26"/>
  <c r="R26" i="26"/>
  <c r="S26" i="26"/>
  <c r="T26" i="26"/>
  <c r="U26" i="26"/>
  <c r="V26" i="26"/>
  <c r="F27" i="26"/>
  <c r="G27" i="26"/>
  <c r="H27" i="26"/>
  <c r="I27" i="26"/>
  <c r="J27" i="26"/>
  <c r="K27" i="26"/>
  <c r="L27" i="26"/>
  <c r="N27" i="26"/>
  <c r="O27" i="26"/>
  <c r="P27" i="26"/>
  <c r="Q27" i="26"/>
  <c r="R27" i="26"/>
  <c r="S27" i="26"/>
  <c r="T27" i="26"/>
  <c r="U27" i="26"/>
  <c r="V27" i="26"/>
  <c r="F28" i="26"/>
  <c r="G28" i="26"/>
  <c r="H28" i="26"/>
  <c r="I28" i="26"/>
  <c r="J28" i="26"/>
  <c r="K28" i="26"/>
  <c r="L28" i="26"/>
  <c r="N28" i="26"/>
  <c r="O28" i="26"/>
  <c r="P28" i="26"/>
  <c r="Q28" i="26"/>
  <c r="R28" i="26"/>
  <c r="S28" i="26"/>
  <c r="T28" i="26"/>
  <c r="U28" i="26"/>
  <c r="V28" i="26"/>
  <c r="F29" i="26"/>
  <c r="G29" i="26"/>
  <c r="H29" i="26"/>
  <c r="I29" i="26"/>
  <c r="J29" i="26"/>
  <c r="K29" i="26"/>
  <c r="L29" i="26"/>
  <c r="M29" i="26"/>
  <c r="N29" i="26"/>
  <c r="O29" i="26"/>
  <c r="P29" i="26"/>
  <c r="Q29" i="26"/>
  <c r="R29" i="26"/>
  <c r="S29" i="26"/>
  <c r="T29" i="26"/>
  <c r="U29" i="26"/>
  <c r="V29" i="26"/>
  <c r="F30" i="26"/>
  <c r="G30" i="26"/>
  <c r="H30" i="26"/>
  <c r="I30" i="26"/>
  <c r="J30" i="26"/>
  <c r="K30" i="26"/>
  <c r="L30" i="26"/>
  <c r="N30" i="26"/>
  <c r="O30" i="26"/>
  <c r="P30" i="26"/>
  <c r="Q30" i="26"/>
  <c r="R30" i="26"/>
  <c r="S30" i="26"/>
  <c r="T30" i="26"/>
  <c r="U30" i="26"/>
  <c r="V30" i="26"/>
  <c r="F31" i="26"/>
  <c r="G31" i="26"/>
  <c r="H31" i="26"/>
  <c r="I31" i="26"/>
  <c r="J31" i="26"/>
  <c r="K31" i="26"/>
  <c r="L31" i="26"/>
  <c r="M31" i="26"/>
  <c r="N31" i="26"/>
  <c r="O31" i="26"/>
  <c r="P31" i="26"/>
  <c r="Q31" i="26"/>
  <c r="R31" i="26"/>
  <c r="S31" i="26"/>
  <c r="T31" i="26"/>
  <c r="U31" i="26"/>
  <c r="V31" i="26"/>
  <c r="F32" i="26"/>
  <c r="G32" i="26"/>
  <c r="H32" i="26"/>
  <c r="I32" i="26"/>
  <c r="J32" i="26"/>
  <c r="K32" i="26"/>
  <c r="L32" i="26"/>
  <c r="M32" i="26"/>
  <c r="N32" i="26"/>
  <c r="O32" i="26"/>
  <c r="P32" i="26"/>
  <c r="Q32" i="26"/>
  <c r="R32" i="26"/>
  <c r="S32" i="26"/>
  <c r="T32" i="26"/>
  <c r="U32" i="26"/>
  <c r="V32" i="26"/>
  <c r="F33" i="26"/>
  <c r="G33" i="26"/>
  <c r="H33" i="26"/>
  <c r="I33" i="26"/>
  <c r="J33" i="26"/>
  <c r="K33" i="26"/>
  <c r="L33" i="26"/>
  <c r="M33" i="26"/>
  <c r="N33" i="26"/>
  <c r="O33" i="26"/>
  <c r="P33" i="26"/>
  <c r="Q33" i="26"/>
  <c r="R33" i="26"/>
  <c r="S33" i="26"/>
  <c r="T33" i="26"/>
  <c r="U33" i="26"/>
  <c r="V33" i="26"/>
  <c r="F34" i="26"/>
  <c r="G34" i="26"/>
  <c r="H34" i="26"/>
  <c r="I34" i="26"/>
  <c r="J34" i="26"/>
  <c r="K34" i="26"/>
  <c r="L34" i="26"/>
  <c r="M34" i="26"/>
  <c r="N34" i="26"/>
  <c r="O34" i="26"/>
  <c r="P34" i="26"/>
  <c r="Q34" i="26"/>
  <c r="R34" i="26"/>
  <c r="S34" i="26"/>
  <c r="T34" i="26"/>
  <c r="U34" i="26"/>
  <c r="V34" i="26"/>
  <c r="F35" i="26"/>
  <c r="G35" i="26"/>
  <c r="H35" i="26"/>
  <c r="I35" i="26"/>
  <c r="J35" i="26"/>
  <c r="K35" i="26"/>
  <c r="L35" i="26"/>
  <c r="M35" i="26"/>
  <c r="N35" i="26"/>
  <c r="O35" i="26"/>
  <c r="P35" i="26"/>
  <c r="Q35" i="26"/>
  <c r="R35" i="26"/>
  <c r="S35" i="26"/>
  <c r="T35" i="26"/>
  <c r="U35" i="26"/>
  <c r="V35" i="26"/>
  <c r="F36" i="26"/>
  <c r="G36" i="26"/>
  <c r="H36" i="26"/>
  <c r="I36" i="26"/>
  <c r="J36" i="26"/>
  <c r="K36" i="26"/>
  <c r="L36" i="26"/>
  <c r="M36" i="26"/>
  <c r="N36" i="26"/>
  <c r="O36" i="26"/>
  <c r="P36" i="26"/>
  <c r="Q36" i="26"/>
  <c r="R36" i="26"/>
  <c r="S36" i="26"/>
  <c r="T36" i="26"/>
  <c r="U36" i="26"/>
  <c r="V36" i="26"/>
  <c r="F37" i="26"/>
  <c r="G37" i="26"/>
  <c r="H37" i="26"/>
  <c r="I37" i="26"/>
  <c r="J37" i="26"/>
  <c r="K37" i="26"/>
  <c r="L37" i="26"/>
  <c r="M37" i="26"/>
  <c r="N37" i="26"/>
  <c r="O37" i="26"/>
  <c r="P37" i="26"/>
  <c r="Q37" i="26"/>
  <c r="R37" i="26"/>
  <c r="S37" i="26"/>
  <c r="T37" i="26"/>
  <c r="U37" i="26"/>
  <c r="V37" i="26"/>
  <c r="F38" i="26"/>
  <c r="G38" i="26"/>
  <c r="H38" i="26"/>
  <c r="I38" i="26"/>
  <c r="J38" i="26"/>
  <c r="K38" i="26"/>
  <c r="L38" i="26"/>
  <c r="M38" i="26"/>
  <c r="N38" i="26"/>
  <c r="O38" i="26"/>
  <c r="P38" i="26"/>
  <c r="Q38" i="26"/>
  <c r="R38" i="26"/>
  <c r="S38" i="26"/>
  <c r="T38" i="26"/>
  <c r="U38" i="26"/>
  <c r="V38" i="26"/>
  <c r="F39" i="26"/>
  <c r="G39" i="26"/>
  <c r="H39" i="26"/>
  <c r="I39" i="26"/>
  <c r="J39" i="26"/>
  <c r="K39" i="26"/>
  <c r="L39" i="26"/>
  <c r="M39" i="26"/>
  <c r="N39" i="26"/>
  <c r="O39" i="26"/>
  <c r="P39" i="26"/>
  <c r="Q39" i="26"/>
  <c r="R39" i="26"/>
  <c r="S39" i="26"/>
  <c r="T39" i="26"/>
  <c r="U39" i="26"/>
  <c r="V39" i="26"/>
  <c r="F40" i="26"/>
  <c r="G40" i="26"/>
  <c r="H40" i="26"/>
  <c r="I40" i="26"/>
  <c r="J40" i="26"/>
  <c r="K40" i="26"/>
  <c r="L40" i="26"/>
  <c r="M40" i="26"/>
  <c r="N40" i="26"/>
  <c r="O40" i="26"/>
  <c r="P40" i="26"/>
  <c r="Q40" i="26"/>
  <c r="R40" i="26"/>
  <c r="S40" i="26"/>
  <c r="T40" i="26"/>
  <c r="U40" i="26"/>
  <c r="V40" i="26"/>
  <c r="F41" i="26"/>
  <c r="G41" i="26"/>
  <c r="H41" i="26"/>
  <c r="I41" i="26"/>
  <c r="J41" i="26"/>
  <c r="K41" i="26"/>
  <c r="L41" i="26"/>
  <c r="M41" i="26"/>
  <c r="N41" i="26"/>
  <c r="O41" i="26"/>
  <c r="P41" i="26"/>
  <c r="Q41" i="26"/>
  <c r="R41" i="26"/>
  <c r="S41" i="26"/>
  <c r="T41" i="26"/>
  <c r="U41" i="26"/>
  <c r="V41" i="26"/>
  <c r="F42" i="26"/>
  <c r="G42" i="26"/>
  <c r="H42" i="26"/>
  <c r="I42" i="26"/>
  <c r="J42" i="26"/>
  <c r="K42" i="26"/>
  <c r="L42" i="26"/>
  <c r="M42" i="26"/>
  <c r="N42" i="26"/>
  <c r="O42" i="26"/>
  <c r="P42" i="26"/>
  <c r="Q42" i="26"/>
  <c r="R42" i="26"/>
  <c r="S42" i="26"/>
  <c r="T42" i="26"/>
  <c r="U42" i="26"/>
  <c r="V42" i="26"/>
  <c r="F43" i="26"/>
  <c r="G43" i="26"/>
  <c r="H43" i="26"/>
  <c r="I43" i="26"/>
  <c r="J43" i="26"/>
  <c r="K43" i="26"/>
  <c r="L43" i="26"/>
  <c r="M43" i="26"/>
  <c r="N43" i="26"/>
  <c r="O43" i="26"/>
  <c r="P43" i="26"/>
  <c r="Q43" i="26"/>
  <c r="R43" i="26"/>
  <c r="S43" i="26"/>
  <c r="T43" i="26"/>
  <c r="U43" i="26"/>
  <c r="V43" i="26"/>
  <c r="F44" i="26"/>
  <c r="G44" i="26"/>
  <c r="H44" i="26"/>
  <c r="I44" i="26"/>
  <c r="J44" i="26"/>
  <c r="K44" i="26"/>
  <c r="L44" i="26"/>
  <c r="M44" i="26"/>
  <c r="N44" i="26"/>
  <c r="O44" i="26"/>
  <c r="P44" i="26"/>
  <c r="Q44" i="26"/>
  <c r="R44" i="26"/>
  <c r="S44" i="26"/>
  <c r="T44" i="26"/>
  <c r="U44" i="26"/>
  <c r="V44" i="26"/>
  <c r="F45" i="26"/>
  <c r="G45" i="26"/>
  <c r="H45" i="26"/>
  <c r="I45" i="26"/>
  <c r="J45" i="26"/>
  <c r="K45" i="26"/>
  <c r="L45" i="26"/>
  <c r="M45" i="26"/>
  <c r="N45" i="26"/>
  <c r="O45" i="26"/>
  <c r="P45" i="26"/>
  <c r="Q45" i="26"/>
  <c r="R45" i="26"/>
  <c r="S45" i="26"/>
  <c r="T45" i="26"/>
  <c r="U45" i="26"/>
  <c r="V45" i="26"/>
  <c r="F46" i="26"/>
  <c r="G46" i="26"/>
  <c r="H46" i="26"/>
  <c r="I46" i="26"/>
  <c r="J46" i="26"/>
  <c r="K46" i="26"/>
  <c r="L46" i="26"/>
  <c r="M46" i="26"/>
  <c r="N46" i="26"/>
  <c r="O46" i="26"/>
  <c r="P46" i="26"/>
  <c r="Q46" i="26"/>
  <c r="R46" i="26"/>
  <c r="S46" i="26"/>
  <c r="T46" i="26"/>
  <c r="U46" i="26"/>
  <c r="V46" i="26"/>
  <c r="F47" i="26"/>
  <c r="G47" i="26"/>
  <c r="H47" i="26"/>
  <c r="I47" i="26"/>
  <c r="J47" i="26"/>
  <c r="K47" i="26"/>
  <c r="L47" i="26"/>
  <c r="M47" i="26"/>
  <c r="N47" i="26"/>
  <c r="O47" i="26"/>
  <c r="P47" i="26"/>
  <c r="Q47" i="26"/>
  <c r="R47" i="26"/>
  <c r="S47" i="26"/>
  <c r="T47" i="26"/>
  <c r="U47" i="26"/>
  <c r="V47" i="26"/>
  <c r="F48" i="26"/>
  <c r="G48" i="26"/>
  <c r="H48" i="26"/>
  <c r="I48" i="26"/>
  <c r="J48" i="26"/>
  <c r="K48" i="26"/>
  <c r="L48" i="26"/>
  <c r="M48" i="26"/>
  <c r="N48" i="26"/>
  <c r="O48" i="26"/>
  <c r="P48" i="26"/>
  <c r="Q48" i="26"/>
  <c r="R48" i="26"/>
  <c r="S48" i="26"/>
  <c r="T48" i="26"/>
  <c r="U48" i="26"/>
  <c r="V48" i="26"/>
  <c r="F49" i="26"/>
  <c r="G49" i="26"/>
  <c r="H49" i="26"/>
  <c r="I49" i="26"/>
  <c r="J49" i="26"/>
  <c r="K49" i="26"/>
  <c r="L49" i="26"/>
  <c r="M49" i="26"/>
  <c r="N49" i="26"/>
  <c r="O49" i="26"/>
  <c r="P49" i="26"/>
  <c r="Q49" i="26"/>
  <c r="R49" i="26"/>
  <c r="S49" i="26"/>
  <c r="T49" i="26"/>
  <c r="U49" i="26"/>
  <c r="V49" i="26"/>
  <c r="F50" i="26"/>
  <c r="G50" i="26"/>
  <c r="H50" i="26"/>
  <c r="I50" i="26"/>
  <c r="J50" i="26"/>
  <c r="K50" i="26"/>
  <c r="L50" i="26"/>
  <c r="M50" i="26"/>
  <c r="N50" i="26"/>
  <c r="O50" i="26"/>
  <c r="P50" i="26"/>
  <c r="Q50" i="26"/>
  <c r="R50" i="26"/>
  <c r="S50" i="26"/>
  <c r="T50" i="26"/>
  <c r="U50" i="26"/>
  <c r="V50" i="26"/>
  <c r="F51" i="26"/>
  <c r="G51" i="26"/>
  <c r="H51" i="26"/>
  <c r="I51" i="26"/>
  <c r="J51" i="26"/>
  <c r="K51" i="26"/>
  <c r="L51" i="26"/>
  <c r="M51" i="26"/>
  <c r="N51" i="26"/>
  <c r="O51" i="26"/>
  <c r="P51" i="26"/>
  <c r="Q51" i="26"/>
  <c r="R51" i="26"/>
  <c r="S51" i="26"/>
  <c r="T51" i="26"/>
  <c r="U51" i="26"/>
  <c r="V51" i="26"/>
  <c r="F52" i="26"/>
  <c r="G52" i="26"/>
  <c r="H52" i="26"/>
  <c r="I52" i="26"/>
  <c r="J52" i="26"/>
  <c r="K52" i="26"/>
  <c r="L52" i="26"/>
  <c r="M52" i="26"/>
  <c r="N52" i="26"/>
  <c r="O52" i="26"/>
  <c r="P52" i="26"/>
  <c r="Q52" i="26"/>
  <c r="R52" i="26"/>
  <c r="S52" i="26"/>
  <c r="T52" i="26"/>
  <c r="U52" i="26"/>
  <c r="V52" i="26"/>
  <c r="F53" i="26"/>
  <c r="G53" i="26"/>
  <c r="H53" i="26"/>
  <c r="I53" i="26"/>
  <c r="J53" i="26"/>
  <c r="K53" i="26"/>
  <c r="L53" i="26"/>
  <c r="M53" i="26"/>
  <c r="O53" i="26"/>
  <c r="P53" i="26"/>
  <c r="R53" i="26"/>
  <c r="S53" i="26"/>
  <c r="T53" i="26"/>
  <c r="U53" i="26"/>
  <c r="V53" i="26"/>
  <c r="F54" i="26"/>
  <c r="G54" i="26"/>
  <c r="H54" i="26"/>
  <c r="I54" i="26"/>
  <c r="J54" i="26"/>
  <c r="K54" i="26"/>
  <c r="L54" i="26"/>
  <c r="M54" i="26"/>
  <c r="O54" i="26"/>
  <c r="P54" i="26"/>
  <c r="R54" i="26"/>
  <c r="S54" i="26"/>
  <c r="T54" i="26"/>
  <c r="U54" i="26"/>
  <c r="V54" i="26"/>
  <c r="F55" i="26"/>
  <c r="G55" i="26"/>
  <c r="H55" i="26"/>
  <c r="I55" i="26"/>
  <c r="J55" i="26"/>
  <c r="K55" i="26"/>
  <c r="L55" i="26"/>
  <c r="M55" i="26"/>
  <c r="O55" i="26"/>
  <c r="P55" i="26"/>
  <c r="R55" i="26"/>
  <c r="S55" i="26"/>
  <c r="T55" i="26"/>
  <c r="U55" i="26"/>
  <c r="V55" i="26"/>
  <c r="F56" i="26"/>
  <c r="G56" i="26"/>
  <c r="H56" i="26"/>
  <c r="I56" i="26"/>
  <c r="J56" i="26"/>
  <c r="K56" i="26"/>
  <c r="L56" i="26"/>
  <c r="M56" i="26"/>
  <c r="O56" i="26"/>
  <c r="P56" i="26"/>
  <c r="R56" i="26"/>
  <c r="S56" i="26"/>
  <c r="T56" i="26"/>
  <c r="U56" i="26"/>
  <c r="V56" i="26"/>
  <c r="F57" i="26"/>
  <c r="G57" i="26"/>
  <c r="H57" i="26"/>
  <c r="I57" i="26"/>
  <c r="J57" i="26"/>
  <c r="K57" i="26"/>
  <c r="L57" i="26"/>
  <c r="M57" i="26"/>
  <c r="O57" i="26"/>
  <c r="P57" i="26"/>
  <c r="R57" i="26"/>
  <c r="S57" i="26"/>
  <c r="T57" i="26"/>
  <c r="U57" i="26"/>
  <c r="V57" i="26"/>
  <c r="F58" i="26"/>
  <c r="G58" i="26"/>
  <c r="H58" i="26"/>
  <c r="I58" i="26"/>
  <c r="J58" i="26"/>
  <c r="K58" i="26"/>
  <c r="L58" i="26"/>
  <c r="M58" i="26"/>
  <c r="O58" i="26"/>
  <c r="P58" i="26"/>
  <c r="R58" i="26"/>
  <c r="S58" i="26"/>
  <c r="T58" i="26"/>
  <c r="U58" i="26"/>
  <c r="V58" i="26"/>
  <c r="F59" i="26"/>
  <c r="G59" i="26"/>
  <c r="H59" i="26"/>
  <c r="I59" i="26"/>
  <c r="J59" i="26"/>
  <c r="K59" i="26"/>
  <c r="L59" i="26"/>
  <c r="M59" i="26"/>
  <c r="O59" i="26"/>
  <c r="P59" i="26"/>
  <c r="R59" i="26"/>
  <c r="S59" i="26"/>
  <c r="T59" i="26"/>
  <c r="U59" i="26"/>
  <c r="V59" i="26"/>
  <c r="F60" i="26"/>
  <c r="G60" i="26"/>
  <c r="H60" i="26"/>
  <c r="I60" i="26"/>
  <c r="J60" i="26"/>
  <c r="K60" i="26"/>
  <c r="L60" i="26"/>
  <c r="M60" i="26"/>
  <c r="O60" i="26"/>
  <c r="P60" i="26"/>
  <c r="R60" i="26"/>
  <c r="S60" i="26"/>
  <c r="T60" i="26"/>
  <c r="U60" i="26"/>
  <c r="V60" i="26"/>
  <c r="F61" i="26"/>
  <c r="G61" i="26"/>
  <c r="H61" i="26"/>
  <c r="I61" i="26"/>
  <c r="J61" i="26"/>
  <c r="K61" i="26"/>
  <c r="L61" i="26"/>
  <c r="M61" i="26"/>
  <c r="N61" i="26"/>
  <c r="O61" i="26"/>
  <c r="P61" i="26"/>
  <c r="Q61" i="26"/>
  <c r="R61" i="26"/>
  <c r="S61" i="26"/>
  <c r="T61" i="26"/>
  <c r="U61" i="26"/>
  <c r="V61" i="26"/>
  <c r="F62" i="26"/>
  <c r="G62" i="26"/>
  <c r="H62" i="26"/>
  <c r="I62" i="26"/>
  <c r="J62" i="26"/>
  <c r="K62" i="26"/>
  <c r="L62" i="26"/>
  <c r="M62" i="26"/>
  <c r="N62" i="26"/>
  <c r="O62" i="26"/>
  <c r="P62" i="26"/>
  <c r="Q62" i="26"/>
  <c r="R62" i="26"/>
  <c r="S62" i="26"/>
  <c r="T62" i="26"/>
  <c r="U62" i="26"/>
  <c r="V62" i="26"/>
  <c r="F63" i="26"/>
  <c r="G63" i="26"/>
  <c r="H63" i="26"/>
  <c r="I63" i="26"/>
  <c r="J63" i="26"/>
  <c r="K63" i="26"/>
  <c r="L63" i="26"/>
  <c r="M63" i="26"/>
  <c r="N63" i="26"/>
  <c r="O63" i="26"/>
  <c r="P63" i="26"/>
  <c r="Q63" i="26"/>
  <c r="R63" i="26"/>
  <c r="S63" i="26"/>
  <c r="T63" i="26"/>
  <c r="U63" i="26"/>
  <c r="V63" i="26"/>
  <c r="F64" i="26"/>
  <c r="G64" i="26"/>
  <c r="H64" i="26"/>
  <c r="I64" i="26"/>
  <c r="J64" i="26"/>
  <c r="K64" i="26"/>
  <c r="L64" i="26"/>
  <c r="M64" i="26"/>
  <c r="N64" i="26"/>
  <c r="O64" i="26"/>
  <c r="P64" i="26"/>
  <c r="Q64" i="26"/>
  <c r="R64" i="26"/>
  <c r="S64" i="26"/>
  <c r="T64" i="26"/>
  <c r="U64" i="26"/>
  <c r="V64" i="26"/>
  <c r="F65" i="26"/>
  <c r="G65" i="26"/>
  <c r="H65" i="26"/>
  <c r="I65" i="26"/>
  <c r="J65" i="26"/>
  <c r="K65" i="26"/>
  <c r="L65" i="26"/>
  <c r="M65" i="26"/>
  <c r="N65" i="26"/>
  <c r="O65" i="26"/>
  <c r="P65" i="26"/>
  <c r="Q65" i="26"/>
  <c r="R65" i="26"/>
  <c r="S65" i="26"/>
  <c r="T65" i="26"/>
  <c r="U65" i="26"/>
  <c r="V65" i="26"/>
  <c r="N21" i="26"/>
  <c r="O21" i="26"/>
  <c r="P21" i="26"/>
  <c r="Q21" i="26"/>
  <c r="R21" i="26"/>
  <c r="S21" i="26"/>
  <c r="T21" i="26"/>
  <c r="U21" i="26"/>
  <c r="V21" i="26"/>
  <c r="F21" i="26"/>
  <c r="G21" i="26"/>
  <c r="H21" i="26"/>
  <c r="I21" i="26"/>
  <c r="J21" i="26"/>
  <c r="K21" i="26"/>
  <c r="L21" i="26"/>
  <c r="C13" i="21"/>
  <c r="C7" i="21"/>
  <c r="C35" i="21"/>
  <c r="B11" i="13"/>
  <c r="H486" i="13"/>
  <c r="BH486" i="13"/>
  <c r="E69" i="26"/>
  <c r="E37" i="26"/>
  <c r="E88" i="26"/>
  <c r="E15" i="26"/>
  <c r="E7" i="26"/>
  <c r="E87" i="26"/>
  <c r="E6" i="26"/>
  <c r="E64" i="26"/>
  <c r="E49" i="26"/>
  <c r="E44" i="26"/>
  <c r="E39" i="26"/>
  <c r="E32" i="26"/>
  <c r="E24" i="26"/>
  <c r="E83" i="26"/>
  <c r="E100" i="26"/>
  <c r="E14" i="26"/>
  <c r="E51" i="26"/>
  <c r="E34" i="26"/>
  <c r="E80" i="26"/>
  <c r="E12" i="26"/>
  <c r="E61" i="26"/>
  <c r="E41" i="26"/>
  <c r="E36" i="26"/>
  <c r="E26" i="26"/>
  <c r="E85" i="26"/>
  <c r="E93" i="26"/>
  <c r="E19" i="26"/>
  <c r="E48" i="26"/>
  <c r="E43" i="26"/>
  <c r="E31" i="26"/>
  <c r="E18" i="26"/>
  <c r="E10" i="26"/>
  <c r="E5" i="26"/>
  <c r="E63" i="26"/>
  <c r="E62" i="26"/>
  <c r="E50" i="26"/>
  <c r="E46" i="26"/>
  <c r="E38" i="26"/>
  <c r="E29" i="26"/>
  <c r="E79" i="26"/>
  <c r="E94" i="26"/>
  <c r="E4" i="26"/>
  <c r="E11" i="26"/>
  <c r="E13" i="26"/>
  <c r="E17" i="26"/>
  <c r="E9" i="26"/>
  <c r="E65" i="26"/>
  <c r="E52" i="26"/>
  <c r="E45" i="26"/>
  <c r="E40" i="26"/>
  <c r="E33" i="26"/>
  <c r="E25" i="26"/>
  <c r="E84" i="26"/>
  <c r="E16" i="26"/>
  <c r="E8" i="26"/>
  <c r="E47" i="26"/>
  <c r="E42" i="26"/>
  <c r="E35" i="26"/>
  <c r="T490" i="13"/>
  <c r="BD584" i="13"/>
  <c r="BD585" i="13"/>
  <c r="BD586" i="13"/>
  <c r="BD587" i="13"/>
  <c r="BD588" i="13"/>
  <c r="BD589" i="13"/>
  <c r="BD590" i="13"/>
  <c r="BD591" i="13"/>
  <c r="BD592" i="13"/>
  <c r="BD593" i="13"/>
  <c r="BD594" i="13"/>
  <c r="BD595" i="13"/>
  <c r="BD596" i="13"/>
  <c r="BD597" i="13"/>
  <c r="BD598" i="13"/>
  <c r="BD599" i="13"/>
  <c r="BD600" i="13"/>
  <c r="BD544" i="13"/>
  <c r="BD545" i="13"/>
  <c r="BD546" i="13"/>
  <c r="BD547" i="13"/>
  <c r="BD548" i="13"/>
  <c r="BD482" i="13"/>
  <c r="BD483" i="13"/>
  <c r="BD484" i="13"/>
  <c r="BD485" i="13"/>
  <c r="BD486" i="13"/>
  <c r="BD487" i="13"/>
  <c r="BD488" i="13"/>
  <c r="BD489" i="13"/>
  <c r="BD406" i="13"/>
  <c r="BD407" i="13"/>
  <c r="BD408" i="13"/>
  <c r="BD409" i="13"/>
  <c r="BD410" i="13"/>
  <c r="BD411" i="13"/>
  <c r="BD412" i="13"/>
  <c r="BD413" i="13"/>
  <c r="BD414" i="13"/>
  <c r="BD415" i="13"/>
  <c r="BD124" i="13"/>
  <c r="BD125" i="13"/>
  <c r="BD126" i="13"/>
  <c r="BD127" i="13"/>
  <c r="BD128" i="13"/>
  <c r="BD129" i="13"/>
  <c r="BD130" i="13"/>
  <c r="BD131" i="13"/>
  <c r="BD132" i="13"/>
  <c r="BD133" i="13"/>
  <c r="BD134" i="13"/>
  <c r="BD135" i="13"/>
  <c r="BD136" i="13"/>
  <c r="BD137" i="13"/>
  <c r="BD138" i="13"/>
  <c r="BD139" i="13"/>
  <c r="BD140" i="13"/>
  <c r="BD141" i="13"/>
  <c r="BD142" i="13"/>
  <c r="BD143" i="13"/>
  <c r="BD144" i="13"/>
  <c r="BD145" i="13"/>
  <c r="BD146" i="13"/>
  <c r="BD147" i="13"/>
  <c r="BD148" i="13"/>
  <c r="BD149" i="13"/>
  <c r="BD150" i="13"/>
  <c r="BD151" i="13"/>
  <c r="BD152" i="13"/>
  <c r="BD153" i="13"/>
  <c r="BD154" i="13"/>
  <c r="BD155" i="13"/>
  <c r="BD156" i="13"/>
  <c r="BD157" i="13"/>
  <c r="BD158" i="13"/>
  <c r="BD159" i="13"/>
  <c r="BD160" i="13"/>
  <c r="BD161" i="13"/>
  <c r="BD162" i="13"/>
  <c r="BD163" i="13"/>
  <c r="BD164" i="13"/>
  <c r="BD165" i="13"/>
  <c r="BD166" i="13"/>
  <c r="BD167" i="13"/>
  <c r="BD168" i="13"/>
  <c r="BD10" i="13"/>
  <c r="BD11" i="13"/>
  <c r="BD12" i="13"/>
  <c r="BD13" i="13"/>
  <c r="BD14" i="13"/>
  <c r="BD15" i="13"/>
  <c r="BD16" i="13"/>
  <c r="BD17" i="13"/>
  <c r="BD18" i="13"/>
  <c r="BD19" i="13"/>
  <c r="BD20" i="13"/>
  <c r="BD21" i="13"/>
  <c r="BD22" i="13"/>
  <c r="BD23" i="13"/>
  <c r="BD24" i="13"/>
  <c r="BD25" i="13"/>
  <c r="BC10" i="13"/>
  <c r="AB404" i="13"/>
  <c r="AB422" i="13"/>
  <c r="AB423" i="13"/>
  <c r="AB424" i="13"/>
  <c r="AB425" i="13"/>
  <c r="AB456" i="13"/>
  <c r="AB457" i="13"/>
  <c r="AB458" i="13"/>
  <c r="AB459" i="13"/>
  <c r="AB470" i="13"/>
  <c r="AB471" i="13"/>
  <c r="AB472" i="13"/>
  <c r="AB473" i="13"/>
  <c r="AB480" i="13"/>
  <c r="AB542" i="13"/>
  <c r="AB582" i="13"/>
  <c r="AB122" i="13"/>
  <c r="AB8" i="13"/>
  <c r="AZ584" i="13"/>
  <c r="AZ585" i="13"/>
  <c r="AZ586" i="13"/>
  <c r="AZ587" i="13"/>
  <c r="AZ588" i="13"/>
  <c r="AZ589" i="13"/>
  <c r="AZ590" i="13"/>
  <c r="AZ591" i="13"/>
  <c r="AZ592" i="13"/>
  <c r="AZ593" i="13"/>
  <c r="AZ594" i="13"/>
  <c r="AZ595" i="13"/>
  <c r="AZ596" i="13"/>
  <c r="AZ597" i="13"/>
  <c r="AZ598" i="13"/>
  <c r="AZ599" i="13"/>
  <c r="AZ600" i="13"/>
  <c r="AZ583" i="13"/>
  <c r="AZ544" i="13"/>
  <c r="AZ545" i="13"/>
  <c r="AZ546" i="13"/>
  <c r="AZ547" i="13"/>
  <c r="AZ548" i="13"/>
  <c r="AZ543" i="13"/>
  <c r="AZ482" i="13"/>
  <c r="AZ483" i="13"/>
  <c r="AZ484" i="13"/>
  <c r="AZ485" i="13"/>
  <c r="AZ486" i="13"/>
  <c r="AZ487" i="13"/>
  <c r="AZ488" i="13"/>
  <c r="AZ489" i="13"/>
  <c r="AZ481" i="13"/>
  <c r="AZ406" i="13"/>
  <c r="AZ407" i="13"/>
  <c r="AZ408" i="13"/>
  <c r="AZ409" i="13"/>
  <c r="AZ410" i="13"/>
  <c r="AZ411" i="13"/>
  <c r="AZ412" i="13"/>
  <c r="AZ413" i="13"/>
  <c r="AZ414" i="13"/>
  <c r="AZ415" i="13"/>
  <c r="AZ405" i="13"/>
  <c r="AZ124" i="13"/>
  <c r="AZ125" i="13"/>
  <c r="AZ126" i="13"/>
  <c r="AZ127" i="13"/>
  <c r="AZ128" i="13"/>
  <c r="AZ129" i="13"/>
  <c r="AZ130" i="13"/>
  <c r="AZ131" i="13"/>
  <c r="AZ132" i="13"/>
  <c r="AZ133" i="13"/>
  <c r="AZ134" i="13"/>
  <c r="AZ135" i="13"/>
  <c r="AZ136" i="13"/>
  <c r="AZ137" i="13"/>
  <c r="AZ138" i="13"/>
  <c r="AZ139" i="13"/>
  <c r="AZ140" i="13"/>
  <c r="AZ141" i="13"/>
  <c r="AZ142" i="13"/>
  <c r="AZ143" i="13"/>
  <c r="AZ144" i="13"/>
  <c r="AZ145" i="13"/>
  <c r="AZ146" i="13"/>
  <c r="AZ147" i="13"/>
  <c r="AZ148" i="13"/>
  <c r="AZ149" i="13"/>
  <c r="AZ150" i="13"/>
  <c r="AZ151" i="13"/>
  <c r="AZ152" i="13"/>
  <c r="AZ153" i="13"/>
  <c r="AZ154" i="13"/>
  <c r="AZ155" i="13"/>
  <c r="AZ156" i="13"/>
  <c r="AZ157" i="13"/>
  <c r="AZ158" i="13"/>
  <c r="AZ159" i="13"/>
  <c r="AZ160" i="13"/>
  <c r="AZ161" i="13"/>
  <c r="AZ162" i="13"/>
  <c r="AZ163" i="13"/>
  <c r="AZ164" i="13"/>
  <c r="AZ165" i="13"/>
  <c r="AZ166" i="13"/>
  <c r="AZ167" i="13"/>
  <c r="AZ168" i="13"/>
  <c r="AZ123" i="13"/>
  <c r="AZ11" i="13"/>
  <c r="AZ12" i="13"/>
  <c r="AZ13" i="13"/>
  <c r="AZ14" i="13"/>
  <c r="AZ15" i="13"/>
  <c r="AZ16" i="13"/>
  <c r="AZ17" i="13"/>
  <c r="AZ18" i="13"/>
  <c r="AZ19" i="13"/>
  <c r="AZ20" i="13"/>
  <c r="AZ21" i="13"/>
  <c r="AZ22" i="13"/>
  <c r="AZ23" i="13"/>
  <c r="AZ24" i="13"/>
  <c r="AZ25" i="13"/>
  <c r="AZ10" i="13"/>
  <c r="AZ9" i="13"/>
  <c r="X673" i="13"/>
  <c r="X674" i="13"/>
  <c r="X675" i="13"/>
  <c r="X672" i="13"/>
  <c r="X582" i="13"/>
  <c r="X545" i="13"/>
  <c r="X546" i="13"/>
  <c r="X547" i="13"/>
  <c r="X544" i="13"/>
  <c r="X542" i="13"/>
  <c r="X483" i="13"/>
  <c r="X484" i="13"/>
  <c r="X485" i="13"/>
  <c r="X482" i="13"/>
  <c r="X480" i="13"/>
  <c r="X407" i="13"/>
  <c r="X408" i="13"/>
  <c r="X409" i="13"/>
  <c r="X406" i="13"/>
  <c r="X404" i="13"/>
  <c r="X331" i="13"/>
  <c r="X332" i="13"/>
  <c r="X333" i="13"/>
  <c r="X330" i="13"/>
  <c r="X122" i="13"/>
  <c r="X113" i="13"/>
  <c r="X114" i="13"/>
  <c r="X115" i="13"/>
  <c r="X112" i="13"/>
  <c r="X105" i="13"/>
  <c r="X106" i="13"/>
  <c r="X107" i="13"/>
  <c r="X104" i="13"/>
  <c r="X97" i="13"/>
  <c r="X98" i="13"/>
  <c r="X99" i="13"/>
  <c r="X96" i="13"/>
  <c r="X91" i="13"/>
  <c r="X92" i="13"/>
  <c r="X93" i="13"/>
  <c r="X90" i="13"/>
  <c r="X85" i="13"/>
  <c r="X86" i="13"/>
  <c r="X87" i="13"/>
  <c r="X84" i="13"/>
  <c r="X79" i="13"/>
  <c r="X80" i="13"/>
  <c r="X81" i="13"/>
  <c r="X78" i="13"/>
  <c r="X71" i="13"/>
  <c r="X72" i="13"/>
  <c r="X73" i="13"/>
  <c r="X70" i="13"/>
  <c r="X65" i="13"/>
  <c r="X66" i="13"/>
  <c r="X67" i="13"/>
  <c r="X64" i="13"/>
  <c r="X59" i="13"/>
  <c r="X60" i="13"/>
  <c r="X61" i="13"/>
  <c r="X58" i="13"/>
  <c r="X51" i="13"/>
  <c r="X52" i="13"/>
  <c r="X53" i="13"/>
  <c r="X50" i="13"/>
  <c r="X39" i="13"/>
  <c r="X40" i="13"/>
  <c r="X41" i="13"/>
  <c r="X38" i="13"/>
  <c r="X35" i="13"/>
  <c r="X33" i="13"/>
  <c r="X34" i="13"/>
  <c r="X32" i="13"/>
  <c r="X25" i="13"/>
  <c r="X26" i="13"/>
  <c r="X27" i="13"/>
  <c r="X24" i="13"/>
  <c r="X17" i="13"/>
  <c r="X18" i="13"/>
  <c r="X19" i="13"/>
  <c r="X16" i="13"/>
  <c r="X11" i="13"/>
  <c r="X12" i="13"/>
  <c r="X13" i="13"/>
  <c r="X10" i="13"/>
  <c r="W10" i="13"/>
  <c r="C88" i="25"/>
  <c r="D88" i="25"/>
  <c r="C89" i="25"/>
  <c r="D89" i="25"/>
  <c r="C90" i="25"/>
  <c r="C91" i="25"/>
  <c r="C92" i="25"/>
  <c r="C93" i="25"/>
  <c r="C94" i="25"/>
  <c r="C95" i="25"/>
  <c r="C96" i="25"/>
  <c r="C97" i="25"/>
  <c r="C98" i="25"/>
  <c r="C99" i="25"/>
  <c r="C100" i="25"/>
  <c r="C101" i="25"/>
  <c r="C102" i="25"/>
  <c r="C103" i="25"/>
  <c r="C104" i="25"/>
  <c r="D104" i="25"/>
  <c r="C83" i="25"/>
  <c r="D83" i="25"/>
  <c r="C84" i="25"/>
  <c r="D84" i="25"/>
  <c r="C85" i="25"/>
  <c r="C86" i="25"/>
  <c r="C87" i="25"/>
  <c r="D87" i="25"/>
  <c r="C82" i="25"/>
  <c r="D82" i="25"/>
  <c r="C75" i="25"/>
  <c r="D75" i="25"/>
  <c r="C76" i="25"/>
  <c r="C77" i="25"/>
  <c r="D77" i="25"/>
  <c r="C78" i="25"/>
  <c r="D78" i="25"/>
  <c r="C79" i="25"/>
  <c r="D79" i="25"/>
  <c r="C80" i="25"/>
  <c r="D80" i="25"/>
  <c r="C81" i="25"/>
  <c r="C65" i="25"/>
  <c r="D65" i="25"/>
  <c r="C66" i="25"/>
  <c r="C67" i="25"/>
  <c r="C68" i="25"/>
  <c r="C69" i="25"/>
  <c r="C70" i="25"/>
  <c r="C71" i="25"/>
  <c r="C72" i="25"/>
  <c r="C73" i="25"/>
  <c r="C74" i="25"/>
  <c r="D74" i="25"/>
  <c r="C49" i="25"/>
  <c r="C50" i="25"/>
  <c r="D50" i="25"/>
  <c r="C51" i="25"/>
  <c r="C52" i="25"/>
  <c r="C53" i="25"/>
  <c r="C54" i="25"/>
  <c r="C55" i="25"/>
  <c r="C56" i="25"/>
  <c r="C57" i="25"/>
  <c r="C58" i="25"/>
  <c r="C59" i="25"/>
  <c r="C60" i="25"/>
  <c r="C61" i="25"/>
  <c r="C62" i="25"/>
  <c r="C63" i="25"/>
  <c r="C64" i="25"/>
  <c r="D64" i="25"/>
  <c r="C42" i="25"/>
  <c r="C43" i="25"/>
  <c r="C44" i="25"/>
  <c r="C45" i="25"/>
  <c r="C46" i="25"/>
  <c r="C47" i="25"/>
  <c r="C48" i="25"/>
  <c r="C30" i="25"/>
  <c r="C31" i="25"/>
  <c r="C32" i="25"/>
  <c r="C33" i="25"/>
  <c r="C34" i="25"/>
  <c r="C35" i="25"/>
  <c r="C36" i="25"/>
  <c r="C37" i="25"/>
  <c r="C38" i="25"/>
  <c r="C39" i="25"/>
  <c r="C40" i="25"/>
  <c r="C41" i="25"/>
  <c r="C28" i="25"/>
  <c r="C29" i="25"/>
  <c r="C26" i="25"/>
  <c r="C27" i="25"/>
  <c r="C25" i="25"/>
  <c r="D25" i="25"/>
  <c r="C24" i="25"/>
  <c r="C23" i="25"/>
  <c r="C22" i="25"/>
  <c r="C21" i="25"/>
  <c r="C20" i="25"/>
  <c r="D20" i="25"/>
  <c r="C19" i="25"/>
  <c r="D19" i="25"/>
  <c r="C18" i="25"/>
  <c r="C17" i="25"/>
  <c r="C16" i="25"/>
  <c r="C15" i="25"/>
  <c r="C14" i="25"/>
  <c r="C13" i="25"/>
  <c r="C12" i="25"/>
  <c r="C11" i="25"/>
  <c r="D11" i="25"/>
  <c r="C10" i="25"/>
  <c r="D10" i="25"/>
  <c r="C9" i="25"/>
  <c r="D9" i="25"/>
  <c r="C8" i="25"/>
  <c r="D8" i="25"/>
  <c r="C7" i="25"/>
  <c r="D7" i="25"/>
  <c r="C6" i="25"/>
  <c r="D6" i="25"/>
  <c r="C5" i="25"/>
  <c r="D5" i="25"/>
  <c r="C4" i="25"/>
  <c r="D103" i="25"/>
  <c r="D102" i="25"/>
  <c r="D101" i="25"/>
  <c r="D98" i="25"/>
  <c r="D97" i="25"/>
  <c r="D96" i="25"/>
  <c r="D95" i="25"/>
  <c r="D93" i="25"/>
  <c r="D94" i="25"/>
  <c r="D92" i="25"/>
  <c r="D90" i="25"/>
  <c r="D86" i="25"/>
  <c r="D85" i="25"/>
  <c r="D81" i="25"/>
  <c r="D76" i="25"/>
  <c r="D73" i="25"/>
  <c r="D72" i="25"/>
  <c r="D71" i="25"/>
  <c r="D70" i="25"/>
  <c r="D69" i="25"/>
  <c r="D68" i="25"/>
  <c r="D67" i="25"/>
  <c r="D66" i="25"/>
  <c r="D63" i="25"/>
  <c r="D62" i="25"/>
  <c r="D61" i="25"/>
  <c r="D60" i="25"/>
  <c r="D59" i="25"/>
  <c r="D58" i="25"/>
  <c r="D57" i="25"/>
  <c r="D56" i="25"/>
  <c r="D55" i="25"/>
  <c r="D53" i="25"/>
  <c r="D52" i="25"/>
  <c r="D51" i="25"/>
  <c r="D49" i="25"/>
  <c r="D48" i="25"/>
  <c r="D47" i="25"/>
  <c r="D46" i="25"/>
  <c r="D45" i="25"/>
  <c r="D44" i="25"/>
  <c r="D43" i="25"/>
  <c r="D42" i="25"/>
  <c r="D41" i="25"/>
  <c r="D40" i="25"/>
  <c r="D39" i="25"/>
  <c r="D38" i="25"/>
  <c r="D37" i="25"/>
  <c r="D36" i="25"/>
  <c r="D35" i="25"/>
  <c r="D34" i="25"/>
  <c r="D33" i="25"/>
  <c r="D32" i="25"/>
  <c r="D31" i="25"/>
  <c r="D30" i="25"/>
  <c r="D29" i="25"/>
  <c r="D28" i="25"/>
  <c r="D27" i="25"/>
  <c r="D26" i="25"/>
  <c r="D24" i="25"/>
  <c r="D23" i="25"/>
  <c r="D15" i="25"/>
  <c r="D14" i="25"/>
  <c r="D99" i="25"/>
  <c r="D100" i="25"/>
  <c r="D91" i="25"/>
  <c r="D54" i="25"/>
  <c r="D22" i="25"/>
  <c r="D21" i="25"/>
  <c r="D18" i="25"/>
  <c r="D17" i="25"/>
  <c r="D16" i="25"/>
  <c r="D13" i="25"/>
  <c r="D12" i="25"/>
  <c r="D4" i="25"/>
  <c r="B298" i="15"/>
  <c r="AG493" i="13"/>
  <c r="AG491" i="13"/>
  <c r="AG488" i="13"/>
  <c r="AG486" i="13"/>
  <c r="AG484" i="13"/>
  <c r="AG482" i="13"/>
  <c r="AE484" i="13"/>
  <c r="F12" i="19"/>
  <c r="C597" i="13"/>
  <c r="C105" i="27"/>
  <c r="D106" i="26"/>
  <c r="B422" i="15"/>
  <c r="B406" i="15"/>
  <c r="B398" i="15"/>
  <c r="B392" i="15"/>
  <c r="B372" i="15"/>
  <c r="B368" i="15"/>
  <c r="B364" i="15"/>
  <c r="B357" i="15"/>
  <c r="B350" i="15"/>
  <c r="B340" i="15"/>
  <c r="B332" i="15"/>
  <c r="B328" i="15"/>
  <c r="B318" i="15"/>
  <c r="B314" i="15"/>
  <c r="B306" i="15"/>
  <c r="B302" i="15"/>
  <c r="B294" i="15"/>
  <c r="B288" i="15"/>
  <c r="B280" i="15"/>
  <c r="B276" i="15"/>
  <c r="B260" i="15"/>
  <c r="B256" i="15"/>
  <c r="B252" i="15"/>
  <c r="B198" i="15"/>
  <c r="B174" i="15"/>
  <c r="B166" i="15"/>
  <c r="B110" i="15"/>
  <c r="B70" i="15"/>
  <c r="B64" i="15"/>
  <c r="B60" i="15"/>
  <c r="B44" i="15"/>
  <c r="B32" i="15"/>
  <c r="B16" i="15"/>
  <c r="B12" i="15"/>
  <c r="B4" i="15"/>
  <c r="G120" i="22"/>
  <c r="G112" i="22"/>
  <c r="G106" i="22"/>
  <c r="G100" i="22"/>
  <c r="G94" i="22"/>
  <c r="G86" i="22"/>
  <c r="G80" i="22"/>
  <c r="G72" i="22"/>
  <c r="G64" i="22"/>
  <c r="G58" i="22"/>
  <c r="G52" i="22"/>
  <c r="G46" i="22"/>
  <c r="G40" i="22"/>
  <c r="G32" i="22"/>
  <c r="G24" i="22"/>
  <c r="G16" i="22"/>
  <c r="G6" i="22"/>
  <c r="G34" i="20"/>
  <c r="G28" i="20"/>
  <c r="G20" i="20"/>
  <c r="G14" i="20"/>
  <c r="G6" i="20"/>
  <c r="G58" i="19"/>
  <c r="G52" i="19"/>
  <c r="G44" i="19"/>
  <c r="G35" i="19"/>
  <c r="G30" i="19"/>
  <c r="G22" i="19"/>
  <c r="G14" i="19"/>
  <c r="G6" i="19"/>
  <c r="G70" i="18"/>
  <c r="G62" i="18"/>
  <c r="G56" i="18"/>
  <c r="G48" i="18"/>
  <c r="G40" i="18"/>
  <c r="G34" i="18"/>
  <c r="G28" i="18"/>
  <c r="G22" i="18"/>
  <c r="G14" i="18"/>
  <c r="G6" i="18"/>
  <c r="G278" i="23"/>
  <c r="G272" i="23"/>
  <c r="G266" i="23"/>
  <c r="G260" i="23"/>
  <c r="G254" i="23"/>
  <c r="G248" i="23"/>
  <c r="G242" i="23"/>
  <c r="G236" i="23"/>
  <c r="G230" i="23"/>
  <c r="G224" i="23"/>
  <c r="G218" i="23"/>
  <c r="G212" i="23"/>
  <c r="G206" i="23"/>
  <c r="G198" i="23"/>
  <c r="G192" i="23"/>
  <c r="G186" i="23"/>
  <c r="G180" i="23"/>
  <c r="G174" i="23"/>
  <c r="G168" i="23"/>
  <c r="G160" i="23"/>
  <c r="G154" i="23"/>
  <c r="G146" i="23"/>
  <c r="G140" i="23"/>
  <c r="G134" i="23"/>
  <c r="G128" i="23"/>
  <c r="G122" i="23"/>
  <c r="G116" i="23"/>
  <c r="G110" i="23"/>
  <c r="G104" i="23"/>
  <c r="G98" i="23"/>
  <c r="G92" i="23"/>
  <c r="G86" i="23"/>
  <c r="G80" i="23"/>
  <c r="G74" i="23"/>
  <c r="G68" i="23"/>
  <c r="G60" i="23"/>
  <c r="G54" i="23"/>
  <c r="G48" i="23"/>
  <c r="G42" i="23"/>
  <c r="G36" i="23"/>
  <c r="G30" i="23"/>
  <c r="G24" i="23"/>
  <c r="G18" i="23"/>
  <c r="G12" i="23"/>
  <c r="G6" i="23"/>
  <c r="G108" i="21"/>
  <c r="G100" i="21"/>
  <c r="G92" i="21"/>
  <c r="G86" i="21"/>
  <c r="G80" i="21"/>
  <c r="G74" i="21"/>
  <c r="G66" i="21"/>
  <c r="G60" i="21"/>
  <c r="G54" i="21"/>
  <c r="G46" i="21"/>
  <c r="G40" i="21"/>
  <c r="G34" i="21"/>
  <c r="G28" i="21"/>
  <c r="G20" i="21"/>
  <c r="G12" i="21"/>
  <c r="G6" i="21"/>
  <c r="R106" i="26"/>
  <c r="N106" i="26"/>
  <c r="L106" i="26"/>
  <c r="Q106" i="26"/>
  <c r="F524" i="16"/>
  <c r="F988" i="16"/>
  <c r="F548" i="16"/>
  <c r="F118" i="22"/>
  <c r="F105" i="22"/>
  <c r="F92" i="22"/>
  <c r="F78" i="22"/>
  <c r="F70" i="22"/>
  <c r="F51" i="22"/>
  <c r="F38" i="22"/>
  <c r="F30" i="22"/>
  <c r="F22" i="22"/>
  <c r="F14" i="22"/>
  <c r="F4" i="22"/>
  <c r="F26" i="20"/>
  <c r="F12" i="20"/>
  <c r="F4" i="20"/>
  <c r="E106" i="26"/>
  <c r="F50" i="19"/>
  <c r="F42" i="19"/>
  <c r="F28" i="19"/>
  <c r="F20" i="19"/>
  <c r="F4" i="19"/>
  <c r="F68" i="18"/>
  <c r="F61" i="18"/>
  <c r="F54" i="18"/>
  <c r="F46" i="18"/>
  <c r="F39" i="18"/>
  <c r="F33" i="18"/>
  <c r="F20" i="18"/>
  <c r="F12" i="18"/>
  <c r="F4" i="18"/>
  <c r="F271" i="23"/>
  <c r="F247" i="23"/>
  <c r="F223" i="23"/>
  <c r="F204" i="23"/>
  <c r="F191" i="23"/>
  <c r="F166" i="23"/>
  <c r="F152" i="23"/>
  <c r="F139" i="23"/>
  <c r="F121" i="23"/>
  <c r="F103" i="23"/>
  <c r="F85" i="23"/>
  <c r="F66" i="23"/>
  <c r="F41" i="23"/>
  <c r="F24" i="23"/>
  <c r="F4" i="23"/>
  <c r="F106" i="21"/>
  <c r="F98" i="21"/>
  <c r="F72" i="21"/>
  <c r="F52" i="21"/>
  <c r="F26" i="21"/>
  <c r="F18" i="21"/>
  <c r="F4" i="21"/>
  <c r="C121" i="22"/>
  <c r="C113" i="22"/>
  <c r="C107" i="22"/>
  <c r="C101" i="22"/>
  <c r="C95" i="22"/>
  <c r="C87" i="22"/>
  <c r="C81" i="22"/>
  <c r="C73" i="22"/>
  <c r="C65" i="22"/>
  <c r="C59" i="22"/>
  <c r="C53" i="22"/>
  <c r="C47" i="22"/>
  <c r="C41" i="22"/>
  <c r="C33" i="22"/>
  <c r="C25" i="22"/>
  <c r="C17" i="22"/>
  <c r="C7" i="22"/>
  <c r="C35" i="20"/>
  <c r="C29" i="20"/>
  <c r="C21" i="20"/>
  <c r="C15" i="20"/>
  <c r="C7" i="20"/>
  <c r="C59" i="19"/>
  <c r="C53" i="19"/>
  <c r="C45" i="19"/>
  <c r="C37" i="19"/>
  <c r="C31" i="19"/>
  <c r="C23" i="19"/>
  <c r="C15" i="19"/>
  <c r="C7" i="19"/>
  <c r="C71" i="18"/>
  <c r="C63" i="18"/>
  <c r="C57" i="18"/>
  <c r="C49" i="18"/>
  <c r="C41" i="18"/>
  <c r="C35" i="18"/>
  <c r="C29" i="18"/>
  <c r="C23" i="18"/>
  <c r="C15" i="18"/>
  <c r="C7" i="18"/>
  <c r="C279" i="23"/>
  <c r="C273" i="23"/>
  <c r="C267" i="23"/>
  <c r="C261" i="23"/>
  <c r="C255" i="23"/>
  <c r="C249" i="23"/>
  <c r="C243" i="23"/>
  <c r="C237" i="23"/>
  <c r="C231" i="23"/>
  <c r="C225" i="23"/>
  <c r="C219" i="23"/>
  <c r="C213" i="23"/>
  <c r="C207" i="23"/>
  <c r="C199" i="23"/>
  <c r="C193" i="23"/>
  <c r="C187" i="23"/>
  <c r="C181" i="23"/>
  <c r="C175" i="23"/>
  <c r="C169" i="23"/>
  <c r="C161" i="23"/>
  <c r="C155" i="23"/>
  <c r="C147" i="23"/>
  <c r="C141" i="23"/>
  <c r="C135" i="23"/>
  <c r="C129" i="23"/>
  <c r="C123" i="23"/>
  <c r="C117" i="23"/>
  <c r="C111" i="23"/>
  <c r="C105" i="23"/>
  <c r="C99" i="23"/>
  <c r="C93" i="23"/>
  <c r="C87" i="23"/>
  <c r="C81" i="23"/>
  <c r="C75" i="23"/>
  <c r="C69" i="23"/>
  <c r="C61" i="23"/>
  <c r="C55" i="23"/>
  <c r="C49" i="23"/>
  <c r="C43" i="23"/>
  <c r="C37" i="23"/>
  <c r="C31" i="23"/>
  <c r="C25" i="23"/>
  <c r="C19" i="23"/>
  <c r="C13" i="23"/>
  <c r="C7" i="23"/>
  <c r="C109" i="21"/>
  <c r="C101" i="21"/>
  <c r="C93" i="21"/>
  <c r="C87" i="21"/>
  <c r="C81" i="21"/>
  <c r="C75" i="21"/>
  <c r="C67" i="21"/>
  <c r="C61" i="21"/>
  <c r="C55" i="21"/>
  <c r="C47" i="21"/>
  <c r="C41" i="21"/>
  <c r="C29" i="21"/>
  <c r="C21" i="21"/>
  <c r="B6" i="20"/>
  <c r="B6" i="21"/>
  <c r="B6" i="18"/>
  <c r="B6" i="23"/>
  <c r="B6" i="22"/>
  <c r="B6" i="19"/>
  <c r="E311" i="15"/>
  <c r="Z32" i="13"/>
  <c r="Z33" i="13"/>
  <c r="Z34" i="13"/>
  <c r="Z35" i="13"/>
  <c r="Z24" i="13"/>
  <c r="Z25" i="13"/>
  <c r="Z26" i="13"/>
  <c r="Z27" i="13"/>
  <c r="BB13" i="13"/>
  <c r="BB12" i="13"/>
  <c r="E247" i="15"/>
  <c r="D247" i="15"/>
  <c r="B64" i="25"/>
  <c r="E243" i="15"/>
  <c r="D243" i="15"/>
  <c r="B63" i="25"/>
  <c r="E239" i="15"/>
  <c r="D239" i="15"/>
  <c r="B62" i="25"/>
  <c r="E235" i="15"/>
  <c r="D235" i="15"/>
  <c r="B61" i="25"/>
  <c r="E231" i="15"/>
  <c r="D231" i="15"/>
  <c r="B60" i="25"/>
  <c r="E227" i="15"/>
  <c r="D227" i="15"/>
  <c r="B59" i="25"/>
  <c r="E223" i="15"/>
  <c r="D223" i="15"/>
  <c r="B58" i="25"/>
  <c r="E219" i="15"/>
  <c r="D219" i="15"/>
  <c r="B57" i="25"/>
  <c r="E215" i="15"/>
  <c r="D215" i="15"/>
  <c r="B56" i="25"/>
  <c r="E211" i="15"/>
  <c r="D211" i="15"/>
  <c r="B55" i="25"/>
  <c r="E207" i="15"/>
  <c r="D207" i="15"/>
  <c r="B54" i="25"/>
  <c r="E203" i="15"/>
  <c r="D203" i="15"/>
  <c r="B53" i="25"/>
  <c r="E199" i="15"/>
  <c r="D199" i="15"/>
  <c r="B52" i="25"/>
  <c r="E195" i="15"/>
  <c r="D195" i="15"/>
  <c r="B51" i="25"/>
  <c r="E191" i="15"/>
  <c r="D191" i="15"/>
  <c r="B50" i="25"/>
  <c r="E187" i="15"/>
  <c r="D187" i="15"/>
  <c r="B49" i="25"/>
  <c r="E183" i="15"/>
  <c r="D183" i="15"/>
  <c r="B48" i="25"/>
  <c r="E179" i="15"/>
  <c r="D179" i="15"/>
  <c r="B47" i="25"/>
  <c r="E175" i="15"/>
  <c r="D175" i="15"/>
  <c r="B46" i="25"/>
  <c r="E171" i="15"/>
  <c r="D171" i="15"/>
  <c r="B45" i="25"/>
  <c r="E167" i="15"/>
  <c r="D167" i="15"/>
  <c r="B44" i="25"/>
  <c r="E163" i="15"/>
  <c r="D163" i="15"/>
  <c r="B43" i="25"/>
  <c r="E159" i="15"/>
  <c r="D159" i="15"/>
  <c r="B42" i="25"/>
  <c r="E155" i="15"/>
  <c r="D155" i="15"/>
  <c r="B41" i="25"/>
  <c r="E151" i="15"/>
  <c r="D151" i="15"/>
  <c r="B40" i="25"/>
  <c r="E147" i="15"/>
  <c r="D147" i="15"/>
  <c r="B39" i="25"/>
  <c r="E143" i="15"/>
  <c r="D143" i="15"/>
  <c r="B38" i="25"/>
  <c r="E139" i="15"/>
  <c r="D139" i="15"/>
  <c r="B37" i="25"/>
  <c r="E135" i="15"/>
  <c r="D135" i="15"/>
  <c r="B36" i="25"/>
  <c r="E131" i="15"/>
  <c r="D131" i="15"/>
  <c r="B35" i="25"/>
  <c r="E127" i="15"/>
  <c r="D127" i="15"/>
  <c r="B34" i="25"/>
  <c r="E123" i="15"/>
  <c r="D123" i="15"/>
  <c r="B33" i="25"/>
  <c r="E119" i="15"/>
  <c r="D119" i="15"/>
  <c r="B32" i="25"/>
  <c r="E115" i="15"/>
  <c r="D115" i="15"/>
  <c r="B31" i="25"/>
  <c r="E111" i="15"/>
  <c r="D111" i="15"/>
  <c r="B30" i="25"/>
  <c r="E107" i="15"/>
  <c r="D107" i="15"/>
  <c r="B29" i="25"/>
  <c r="E103" i="15"/>
  <c r="D103" i="15"/>
  <c r="B28" i="25"/>
  <c r="E99" i="15"/>
  <c r="D99" i="15"/>
  <c r="B27" i="25"/>
  <c r="E95" i="15"/>
  <c r="D95" i="15"/>
  <c r="B26" i="25"/>
  <c r="E91" i="15"/>
  <c r="D91" i="15"/>
  <c r="B25" i="25"/>
  <c r="E87" i="15"/>
  <c r="D87" i="15"/>
  <c r="B24" i="25"/>
  <c r="E83" i="15"/>
  <c r="D83" i="15"/>
  <c r="B23" i="25"/>
  <c r="E79" i="15"/>
  <c r="D79" i="15"/>
  <c r="B22" i="25"/>
  <c r="E75" i="15"/>
  <c r="D75" i="15"/>
  <c r="B21" i="25"/>
  <c r="E71" i="15"/>
  <c r="D71" i="15"/>
  <c r="B20" i="25"/>
  <c r="BC168" i="13"/>
  <c r="AW168" i="13"/>
  <c r="AX168" i="13"/>
  <c r="AY168" i="13"/>
  <c r="BA168" i="13"/>
  <c r="BB168" i="13"/>
  <c r="AV168" i="13"/>
  <c r="AW167" i="13"/>
  <c r="AX167" i="13"/>
  <c r="AY167" i="13"/>
  <c r="BA167" i="13"/>
  <c r="BB167" i="13"/>
  <c r="BC167" i="13"/>
  <c r="AV167" i="13"/>
  <c r="AW166" i="13"/>
  <c r="AX166" i="13"/>
  <c r="AY166" i="13"/>
  <c r="BA166" i="13"/>
  <c r="BB166" i="13"/>
  <c r="BC166" i="13"/>
  <c r="AV166" i="13"/>
  <c r="AW165" i="13"/>
  <c r="AX165" i="13"/>
  <c r="AY165" i="13"/>
  <c r="BA165" i="13"/>
  <c r="BB165" i="13"/>
  <c r="BC165" i="13"/>
  <c r="AV165" i="13"/>
  <c r="AW164" i="13"/>
  <c r="AX164" i="13"/>
  <c r="AY164" i="13"/>
  <c r="BA164" i="13"/>
  <c r="BB164" i="13"/>
  <c r="BC164" i="13"/>
  <c r="AV164" i="13"/>
  <c r="AW163" i="13"/>
  <c r="AX163" i="13"/>
  <c r="AY163" i="13"/>
  <c r="BA163" i="13"/>
  <c r="BB163" i="13"/>
  <c r="BC163" i="13"/>
  <c r="AV163" i="13"/>
  <c r="AW162" i="13"/>
  <c r="AX162" i="13"/>
  <c r="AY162" i="13"/>
  <c r="BA162" i="13"/>
  <c r="BB162" i="13"/>
  <c r="BC162" i="13"/>
  <c r="AV162" i="13"/>
  <c r="AW161" i="13"/>
  <c r="AX161" i="13"/>
  <c r="AY161" i="13"/>
  <c r="BA161" i="13"/>
  <c r="BB161" i="13"/>
  <c r="BC161" i="13"/>
  <c r="AV161" i="13"/>
  <c r="AW160" i="13"/>
  <c r="AX160" i="13"/>
  <c r="AY160" i="13"/>
  <c r="BA160" i="13"/>
  <c r="BB160" i="13"/>
  <c r="BC160" i="13"/>
  <c r="AV160" i="13"/>
  <c r="AW159" i="13"/>
  <c r="AX159" i="13"/>
  <c r="AY159" i="13"/>
  <c r="BA159" i="13"/>
  <c r="BB159" i="13"/>
  <c r="BC159" i="13"/>
  <c r="AV159" i="13"/>
  <c r="AW158" i="13"/>
  <c r="AX158" i="13"/>
  <c r="AY158" i="13"/>
  <c r="BA158" i="13"/>
  <c r="BB158" i="13"/>
  <c r="BC158" i="13"/>
  <c r="AV158" i="13"/>
  <c r="AW157" i="13"/>
  <c r="AX157" i="13"/>
  <c r="AY157" i="13"/>
  <c r="BA157" i="13"/>
  <c r="BB157" i="13"/>
  <c r="BC157" i="13"/>
  <c r="AV157" i="13"/>
  <c r="AW156" i="13"/>
  <c r="AX156" i="13"/>
  <c r="AY156" i="13"/>
  <c r="BA156" i="13"/>
  <c r="BB156" i="13"/>
  <c r="BC156" i="13"/>
  <c r="AV156" i="13"/>
  <c r="AW155" i="13"/>
  <c r="AX155" i="13"/>
  <c r="AY155" i="13"/>
  <c r="BA155" i="13"/>
  <c r="BB155" i="13"/>
  <c r="BC155" i="13"/>
  <c r="AV155" i="13"/>
  <c r="AW154" i="13"/>
  <c r="AX154" i="13"/>
  <c r="AY154" i="13"/>
  <c r="BA154" i="13"/>
  <c r="BB154" i="13"/>
  <c r="BC154" i="13"/>
  <c r="AV154" i="13"/>
  <c r="AW153" i="13"/>
  <c r="AX153" i="13"/>
  <c r="AY153" i="13"/>
  <c r="BA153" i="13"/>
  <c r="BB153" i="13"/>
  <c r="BC153" i="13"/>
  <c r="AV153" i="13"/>
  <c r="AW152" i="13"/>
  <c r="AX152" i="13"/>
  <c r="AY152" i="13"/>
  <c r="BA152" i="13"/>
  <c r="BB152" i="13"/>
  <c r="BC152" i="13"/>
  <c r="AV152" i="13"/>
  <c r="AW151" i="13"/>
  <c r="AX151" i="13"/>
  <c r="AY151" i="13"/>
  <c r="BA151" i="13"/>
  <c r="BB151" i="13"/>
  <c r="BC151" i="13"/>
  <c r="AV151" i="13"/>
  <c r="AW150" i="13"/>
  <c r="AX150" i="13"/>
  <c r="AY150" i="13"/>
  <c r="BA150" i="13"/>
  <c r="BB150" i="13"/>
  <c r="BC150" i="13"/>
  <c r="AV150" i="13"/>
  <c r="AW149" i="13"/>
  <c r="AX149" i="13"/>
  <c r="AY149" i="13"/>
  <c r="BA149" i="13"/>
  <c r="BB149" i="13"/>
  <c r="BC149" i="13"/>
  <c r="AV149" i="13"/>
  <c r="AW148" i="13"/>
  <c r="AX148" i="13"/>
  <c r="AY148" i="13"/>
  <c r="BA148" i="13"/>
  <c r="BB148" i="13"/>
  <c r="BC148" i="13"/>
  <c r="AV148" i="13"/>
  <c r="AW147" i="13"/>
  <c r="AX147" i="13"/>
  <c r="AY147" i="13"/>
  <c r="BA147" i="13"/>
  <c r="BB147" i="13"/>
  <c r="BC147" i="13"/>
  <c r="AV147" i="13"/>
  <c r="AW146" i="13"/>
  <c r="AX146" i="13"/>
  <c r="AY146" i="13"/>
  <c r="BA146" i="13"/>
  <c r="BB146" i="13"/>
  <c r="BC146" i="13"/>
  <c r="AV146" i="13"/>
  <c r="AW145" i="13"/>
  <c r="AX145" i="13"/>
  <c r="AY145" i="13"/>
  <c r="BA145" i="13"/>
  <c r="BB145" i="13"/>
  <c r="BC145" i="13"/>
  <c r="AV145" i="13"/>
  <c r="AW144" i="13"/>
  <c r="AX144" i="13"/>
  <c r="AY144" i="13"/>
  <c r="BA144" i="13"/>
  <c r="BB144" i="13"/>
  <c r="BC144" i="13"/>
  <c r="AV144" i="13"/>
  <c r="AW143" i="13"/>
  <c r="AX143" i="13"/>
  <c r="AY143" i="13"/>
  <c r="BA143" i="13"/>
  <c r="BB143" i="13"/>
  <c r="BC143" i="13"/>
  <c r="AV143" i="13"/>
  <c r="AW142" i="13"/>
  <c r="AX142" i="13"/>
  <c r="AY142" i="13"/>
  <c r="BA142" i="13"/>
  <c r="BB142" i="13"/>
  <c r="BC142" i="13"/>
  <c r="AV142" i="13"/>
  <c r="BC141" i="13"/>
  <c r="AW141" i="13"/>
  <c r="AX141" i="13"/>
  <c r="AY141" i="13"/>
  <c r="BA141" i="13"/>
  <c r="BB141" i="13"/>
  <c r="AV141" i="13"/>
  <c r="AW140" i="13"/>
  <c r="AX140" i="13"/>
  <c r="AY140" i="13"/>
  <c r="BA140" i="13"/>
  <c r="BB140" i="13"/>
  <c r="BC140" i="13"/>
  <c r="AV140" i="13"/>
  <c r="AW139" i="13"/>
  <c r="AX139" i="13"/>
  <c r="AY139" i="13"/>
  <c r="BA139" i="13"/>
  <c r="BB139" i="13"/>
  <c r="BC139" i="13"/>
  <c r="AW138" i="13"/>
  <c r="AX138" i="13"/>
  <c r="AY138" i="13"/>
  <c r="BA138" i="13"/>
  <c r="BB138" i="13"/>
  <c r="BC138" i="13"/>
  <c r="AW137" i="13"/>
  <c r="AX137" i="13"/>
  <c r="AY137" i="13"/>
  <c r="BA137" i="13"/>
  <c r="BB137" i="13"/>
  <c r="BC137" i="13"/>
  <c r="AW136" i="13"/>
  <c r="AX136" i="13"/>
  <c r="AY136" i="13"/>
  <c r="BA136" i="13"/>
  <c r="BB136" i="13"/>
  <c r="BC136" i="13"/>
  <c r="AW135" i="13"/>
  <c r="AX135" i="13"/>
  <c r="AY135" i="13"/>
  <c r="BA135" i="13"/>
  <c r="BB135" i="13"/>
  <c r="BC135" i="13"/>
  <c r="AW134" i="13"/>
  <c r="AX134" i="13"/>
  <c r="AY134" i="13"/>
  <c r="BA134" i="13"/>
  <c r="BB134" i="13"/>
  <c r="BC134" i="13"/>
  <c r="AW133" i="13"/>
  <c r="AX133" i="13"/>
  <c r="AY133" i="13"/>
  <c r="BA133" i="13"/>
  <c r="BB133" i="13"/>
  <c r="BC133" i="13"/>
  <c r="AW132" i="13"/>
  <c r="AX132" i="13"/>
  <c r="AY132" i="13"/>
  <c r="BA132" i="13"/>
  <c r="BB132" i="13"/>
  <c r="BC132" i="13"/>
  <c r="AW131" i="13"/>
  <c r="AX131" i="13"/>
  <c r="AY131" i="13"/>
  <c r="BA131" i="13"/>
  <c r="BB131" i="13"/>
  <c r="BC131" i="13"/>
  <c r="AW130" i="13"/>
  <c r="AX130" i="13"/>
  <c r="AY130" i="13"/>
  <c r="BA130" i="13"/>
  <c r="BB130" i="13"/>
  <c r="BC130" i="13"/>
  <c r="AV129" i="13"/>
  <c r="AW129" i="13"/>
  <c r="AX129" i="13"/>
  <c r="AY129" i="13"/>
  <c r="BA129" i="13"/>
  <c r="BB129" i="13"/>
  <c r="BC129" i="13"/>
  <c r="AW128" i="13"/>
  <c r="AX128" i="13"/>
  <c r="AY128" i="13"/>
  <c r="BA128" i="13"/>
  <c r="BB128" i="13"/>
  <c r="BC128" i="13"/>
  <c r="AW127" i="13"/>
  <c r="AX127" i="13"/>
  <c r="AY127" i="13"/>
  <c r="BA127" i="13"/>
  <c r="BB127" i="13"/>
  <c r="BC127" i="13"/>
  <c r="AW126" i="13"/>
  <c r="AX126" i="13"/>
  <c r="AY126" i="13"/>
  <c r="BA126" i="13"/>
  <c r="BB126" i="13"/>
  <c r="BC126" i="13"/>
  <c r="AV124" i="13"/>
  <c r="AH162" i="13"/>
  <c r="AH163" i="13"/>
  <c r="AH164" i="13"/>
  <c r="AH165" i="13"/>
  <c r="AH166" i="13"/>
  <c r="AH167" i="13"/>
  <c r="AH168" i="13"/>
  <c r="AH169" i="13"/>
  <c r="AH170" i="13"/>
  <c r="AH171" i="13"/>
  <c r="AH172" i="13"/>
  <c r="AH173" i="13"/>
  <c r="AH161" i="13"/>
  <c r="AH155" i="13"/>
  <c r="AH156" i="13"/>
  <c r="AH157" i="13"/>
  <c r="AH158" i="13"/>
  <c r="AH159" i="13"/>
  <c r="AH154" i="13"/>
  <c r="AH137" i="13"/>
  <c r="AH138" i="13"/>
  <c r="AH139" i="13"/>
  <c r="AH140" i="13"/>
  <c r="AH141" i="13"/>
  <c r="AH142" i="13"/>
  <c r="AH143" i="13"/>
  <c r="AH144" i="13"/>
  <c r="AH145" i="13"/>
  <c r="AH146" i="13"/>
  <c r="AH147" i="13"/>
  <c r="AH148" i="13"/>
  <c r="AH149" i="13"/>
  <c r="AH136" i="13"/>
  <c r="AG160" i="13"/>
  <c r="AG153" i="13"/>
  <c r="AG150" i="13"/>
  <c r="AG135" i="13"/>
  <c r="AG124" i="13"/>
  <c r="AE160" i="13"/>
  <c r="AE153" i="13"/>
  <c r="AE150" i="13"/>
  <c r="AE135" i="13"/>
  <c r="AE124" i="13"/>
  <c r="AA399" i="13"/>
  <c r="Z399" i="13"/>
  <c r="Y399" i="13"/>
  <c r="V399" i="13"/>
  <c r="U399" i="13"/>
  <c r="AA398" i="13"/>
  <c r="Z398" i="13"/>
  <c r="Y398" i="13"/>
  <c r="V398" i="13"/>
  <c r="U398" i="13"/>
  <c r="AA397" i="13"/>
  <c r="Z397" i="13"/>
  <c r="Y397" i="13"/>
  <c r="V397" i="13"/>
  <c r="U397" i="13"/>
  <c r="AA396" i="13"/>
  <c r="Z396" i="13"/>
  <c r="Y396" i="13"/>
  <c r="V396" i="13"/>
  <c r="U396" i="13"/>
  <c r="AA393" i="13"/>
  <c r="Z393" i="13"/>
  <c r="Y393" i="13"/>
  <c r="V393" i="13"/>
  <c r="U393" i="13"/>
  <c r="AA392" i="13"/>
  <c r="Z392" i="13"/>
  <c r="Y392" i="13"/>
  <c r="V392" i="13"/>
  <c r="U392" i="13"/>
  <c r="AA391" i="13"/>
  <c r="Z391" i="13"/>
  <c r="Y391" i="13"/>
  <c r="V391" i="13"/>
  <c r="U391" i="13"/>
  <c r="AA390" i="13"/>
  <c r="Z390" i="13"/>
  <c r="Y390" i="13"/>
  <c r="V390" i="13"/>
  <c r="U390" i="13"/>
  <c r="Z387" i="13"/>
  <c r="Y387" i="13"/>
  <c r="V387" i="13"/>
  <c r="U387" i="13"/>
  <c r="Z386" i="13"/>
  <c r="Y386" i="13"/>
  <c r="V386" i="13"/>
  <c r="U386" i="13"/>
  <c r="Z385" i="13"/>
  <c r="Y385" i="13"/>
  <c r="V385" i="13"/>
  <c r="U385" i="13"/>
  <c r="Z384" i="13"/>
  <c r="Y384" i="13"/>
  <c r="V384" i="13"/>
  <c r="U384" i="13"/>
  <c r="AA381" i="13"/>
  <c r="Z381" i="13"/>
  <c r="Y381" i="13"/>
  <c r="U381" i="13"/>
  <c r="AA380" i="13"/>
  <c r="Z380" i="13"/>
  <c r="Y380" i="13"/>
  <c r="U380" i="13"/>
  <c r="AA379" i="13"/>
  <c r="Z379" i="13"/>
  <c r="Y379" i="13"/>
  <c r="U379" i="13"/>
  <c r="AA378" i="13"/>
  <c r="Z378" i="13"/>
  <c r="Y378" i="13"/>
  <c r="U378" i="13"/>
  <c r="AA375" i="13"/>
  <c r="Z375" i="13"/>
  <c r="Y375" i="13"/>
  <c r="U375" i="13"/>
  <c r="AA374" i="13"/>
  <c r="Z374" i="13"/>
  <c r="Y374" i="13"/>
  <c r="U374" i="13"/>
  <c r="AA373" i="13"/>
  <c r="Z373" i="13"/>
  <c r="Y373" i="13"/>
  <c r="U373" i="13"/>
  <c r="AA372" i="13"/>
  <c r="Z372" i="13"/>
  <c r="Y372" i="13"/>
  <c r="U372" i="13"/>
  <c r="AA369" i="13"/>
  <c r="Z369" i="13"/>
  <c r="Y369" i="13"/>
  <c r="U369" i="13"/>
  <c r="AA368" i="13"/>
  <c r="Z368" i="13"/>
  <c r="Y368" i="13"/>
  <c r="U368" i="13"/>
  <c r="AA367" i="13"/>
  <c r="Z367" i="13"/>
  <c r="Y367" i="13"/>
  <c r="U367" i="13"/>
  <c r="AA366" i="13"/>
  <c r="Z366" i="13"/>
  <c r="Y366" i="13"/>
  <c r="U366" i="13"/>
  <c r="AA363" i="13"/>
  <c r="Z363" i="13"/>
  <c r="Y363" i="13"/>
  <c r="U363" i="13"/>
  <c r="AA362" i="13"/>
  <c r="Z362" i="13"/>
  <c r="Y362" i="13"/>
  <c r="U362" i="13"/>
  <c r="AA361" i="13"/>
  <c r="Z361" i="13"/>
  <c r="Y361" i="13"/>
  <c r="U361" i="13"/>
  <c r="AA360" i="13"/>
  <c r="Z360" i="13"/>
  <c r="Y360" i="13"/>
  <c r="U360" i="13"/>
  <c r="AA357" i="13"/>
  <c r="Z357" i="13"/>
  <c r="Y357" i="13"/>
  <c r="U357" i="13"/>
  <c r="AA356" i="13"/>
  <c r="Z356" i="13"/>
  <c r="Y356" i="13"/>
  <c r="U356" i="13"/>
  <c r="AA355" i="13"/>
  <c r="Z355" i="13"/>
  <c r="Y355" i="13"/>
  <c r="U355" i="13"/>
  <c r="AA354" i="13"/>
  <c r="Z354" i="13"/>
  <c r="Y354" i="13"/>
  <c r="U354" i="13"/>
  <c r="AA351" i="13"/>
  <c r="Z351" i="13"/>
  <c r="Y351" i="13"/>
  <c r="U351" i="13"/>
  <c r="AA350" i="13"/>
  <c r="Z350" i="13"/>
  <c r="Y350" i="13"/>
  <c r="U350" i="13"/>
  <c r="AA349" i="13"/>
  <c r="Z349" i="13"/>
  <c r="Y349" i="13"/>
  <c r="U349" i="13"/>
  <c r="AA348" i="13"/>
  <c r="Z348" i="13"/>
  <c r="Y348" i="13"/>
  <c r="U348" i="13"/>
  <c r="AA345" i="13"/>
  <c r="Z345" i="13"/>
  <c r="Y345" i="13"/>
  <c r="U345" i="13"/>
  <c r="AA344" i="13"/>
  <c r="Z344" i="13"/>
  <c r="Y344" i="13"/>
  <c r="U344" i="13"/>
  <c r="AA343" i="13"/>
  <c r="Z343" i="13"/>
  <c r="Y343" i="13"/>
  <c r="U343" i="13"/>
  <c r="AA342" i="13"/>
  <c r="Z342" i="13"/>
  <c r="Y342" i="13"/>
  <c r="U342" i="13"/>
  <c r="AA339" i="13"/>
  <c r="Z339" i="13"/>
  <c r="Y339" i="13"/>
  <c r="U339" i="13"/>
  <c r="AA338" i="13"/>
  <c r="Z338" i="13"/>
  <c r="Y338" i="13"/>
  <c r="U338" i="13"/>
  <c r="AA337" i="13"/>
  <c r="Z337" i="13"/>
  <c r="Y337" i="13"/>
  <c r="U337" i="13"/>
  <c r="AA336" i="13"/>
  <c r="Z336" i="13"/>
  <c r="Y336" i="13"/>
  <c r="U336" i="13"/>
  <c r="Z333" i="13"/>
  <c r="Y333" i="13"/>
  <c r="U333" i="13"/>
  <c r="Z332" i="13"/>
  <c r="Y332" i="13"/>
  <c r="U332" i="13"/>
  <c r="Z331" i="13"/>
  <c r="Y331" i="13"/>
  <c r="U331" i="13"/>
  <c r="Z330" i="13"/>
  <c r="Y330" i="13"/>
  <c r="U330" i="13"/>
  <c r="AA327" i="13"/>
  <c r="Z327" i="13"/>
  <c r="Y327" i="13"/>
  <c r="V327" i="13"/>
  <c r="U327" i="13"/>
  <c r="AA326" i="13"/>
  <c r="Z326" i="13"/>
  <c r="Y326" i="13"/>
  <c r="V326" i="13"/>
  <c r="U326" i="13"/>
  <c r="AA325" i="13"/>
  <c r="Z325" i="13"/>
  <c r="Y325" i="13"/>
  <c r="V325" i="13"/>
  <c r="U325" i="13"/>
  <c r="AA324" i="13"/>
  <c r="Z324" i="13"/>
  <c r="Y324" i="13"/>
  <c r="V324" i="13"/>
  <c r="U324" i="13"/>
  <c r="V249" i="13"/>
  <c r="V248" i="13"/>
  <c r="V247" i="13"/>
  <c r="V246" i="13"/>
  <c r="V178" i="13"/>
  <c r="W178" i="13"/>
  <c r="V179" i="13"/>
  <c r="W179" i="13"/>
  <c r="V180" i="13"/>
  <c r="W180" i="13"/>
  <c r="V181" i="13"/>
  <c r="W181" i="13"/>
  <c r="V172" i="13"/>
  <c r="W172" i="13"/>
  <c r="V173" i="13"/>
  <c r="W173" i="13"/>
  <c r="V174" i="13"/>
  <c r="W174" i="13"/>
  <c r="V175" i="13"/>
  <c r="W175" i="13"/>
  <c r="V166" i="13"/>
  <c r="W166" i="13"/>
  <c r="Z166" i="13"/>
  <c r="V167" i="13"/>
  <c r="W167" i="13"/>
  <c r="Z167" i="13"/>
  <c r="V168" i="13"/>
  <c r="W168" i="13"/>
  <c r="Z168" i="13"/>
  <c r="V169" i="13"/>
  <c r="W169" i="13"/>
  <c r="Z169" i="13"/>
  <c r="V160" i="13"/>
  <c r="W160" i="13"/>
  <c r="V161" i="13"/>
  <c r="W161" i="13"/>
  <c r="V162" i="13"/>
  <c r="W162" i="13"/>
  <c r="V163" i="13"/>
  <c r="W163" i="13"/>
  <c r="W154" i="13"/>
  <c r="W155" i="13"/>
  <c r="W156" i="13"/>
  <c r="W157" i="13"/>
  <c r="W148" i="13"/>
  <c r="W149" i="13"/>
  <c r="W150" i="13"/>
  <c r="W151" i="13"/>
  <c r="W142" i="13"/>
  <c r="W143" i="13"/>
  <c r="W144" i="13"/>
  <c r="W145" i="13"/>
  <c r="W131" i="13"/>
  <c r="W132" i="13"/>
  <c r="W133" i="13"/>
  <c r="W130" i="13"/>
  <c r="H292" i="13"/>
  <c r="AB384" i="13"/>
  <c r="H293" i="13"/>
  <c r="AB385" i="13"/>
  <c r="H294" i="13"/>
  <c r="AB386" i="13"/>
  <c r="H295" i="13"/>
  <c r="AB387" i="13"/>
  <c r="H296" i="13"/>
  <c r="AB390" i="13"/>
  <c r="H297" i="13"/>
  <c r="AB391" i="13"/>
  <c r="H298" i="13"/>
  <c r="AB392" i="13"/>
  <c r="H299" i="13"/>
  <c r="AB393" i="13"/>
  <c r="H300" i="13"/>
  <c r="AB396" i="13"/>
  <c r="H301" i="13"/>
  <c r="AB397" i="13"/>
  <c r="H302" i="13"/>
  <c r="AB398" i="13"/>
  <c r="H303" i="13"/>
  <c r="AB399" i="13"/>
  <c r="H276" i="13"/>
  <c r="AB360" i="13"/>
  <c r="H277" i="13"/>
  <c r="AB361" i="13"/>
  <c r="H278" i="13"/>
  <c r="AB362" i="13"/>
  <c r="H279" i="13"/>
  <c r="AB363" i="13"/>
  <c r="H280" i="13"/>
  <c r="AB366" i="13"/>
  <c r="H281" i="13"/>
  <c r="AB367" i="13"/>
  <c r="H282" i="13"/>
  <c r="AB368" i="13"/>
  <c r="H283" i="13"/>
  <c r="AB369" i="13"/>
  <c r="H284" i="13"/>
  <c r="AB372" i="13"/>
  <c r="H285" i="13"/>
  <c r="AB373" i="13"/>
  <c r="H286" i="13"/>
  <c r="AB374" i="13"/>
  <c r="H287" i="13"/>
  <c r="AB375" i="13"/>
  <c r="H288" i="13"/>
  <c r="AB378" i="13"/>
  <c r="H289" i="13"/>
  <c r="AB379" i="13"/>
  <c r="H290" i="13"/>
  <c r="AB380" i="13"/>
  <c r="H291" i="13"/>
  <c r="AB381" i="13"/>
  <c r="H264" i="13"/>
  <c r="AB342" i="13"/>
  <c r="H265" i="13"/>
  <c r="AB343" i="13"/>
  <c r="H266" i="13"/>
  <c r="AB344" i="13"/>
  <c r="H267" i="13"/>
  <c r="AB345" i="13"/>
  <c r="H268" i="13"/>
  <c r="AB348" i="13"/>
  <c r="H269" i="13"/>
  <c r="AB349" i="13"/>
  <c r="H270" i="13"/>
  <c r="AB350" i="13"/>
  <c r="H271" i="13"/>
  <c r="AB351" i="13"/>
  <c r="H272" i="13"/>
  <c r="AB354" i="13"/>
  <c r="H273" i="13"/>
  <c r="AB355" i="13"/>
  <c r="H274" i="13"/>
  <c r="AB356" i="13"/>
  <c r="H275" i="13"/>
  <c r="AB357" i="13"/>
  <c r="H252" i="13"/>
  <c r="AB324" i="13"/>
  <c r="H253" i="13"/>
  <c r="AB325" i="13"/>
  <c r="H254" i="13"/>
  <c r="AB326" i="13"/>
  <c r="H255" i="13"/>
  <c r="AB327" i="13"/>
  <c r="H256" i="13"/>
  <c r="H257" i="13"/>
  <c r="H258" i="13"/>
  <c r="H259" i="13"/>
  <c r="H260" i="13"/>
  <c r="AB336" i="13"/>
  <c r="H261" i="13"/>
  <c r="AB337" i="13"/>
  <c r="H262" i="13"/>
  <c r="AB338" i="13"/>
  <c r="H263" i="13"/>
  <c r="AB339" i="13"/>
  <c r="H244" i="13"/>
  <c r="AB310" i="13"/>
  <c r="H245" i="13"/>
  <c r="AB311" i="13"/>
  <c r="H246" i="13"/>
  <c r="AB312" i="13"/>
  <c r="H247" i="13"/>
  <c r="AB313" i="13"/>
  <c r="H248" i="13"/>
  <c r="AB316" i="13"/>
  <c r="H249" i="13"/>
  <c r="AB317" i="13"/>
  <c r="H250" i="13"/>
  <c r="AB318" i="13"/>
  <c r="H251" i="13"/>
  <c r="AB319" i="13"/>
  <c r="H236" i="13"/>
  <c r="AB298" i="13"/>
  <c r="H237" i="13"/>
  <c r="AB299" i="13"/>
  <c r="H238" i="13"/>
  <c r="AB300" i="13"/>
  <c r="H239" i="13"/>
  <c r="AB301" i="13"/>
  <c r="H240" i="13"/>
  <c r="AB304" i="13"/>
  <c r="H241" i="13"/>
  <c r="AB305" i="13"/>
  <c r="H242" i="13"/>
  <c r="AB306" i="13"/>
  <c r="H243" i="13"/>
  <c r="AB307" i="13"/>
  <c r="H228" i="13"/>
  <c r="AB286" i="13"/>
  <c r="H229" i="13"/>
  <c r="AB287" i="13"/>
  <c r="H230" i="13"/>
  <c r="AB288" i="13"/>
  <c r="H231" i="13"/>
  <c r="AB289" i="13"/>
  <c r="H232" i="13"/>
  <c r="AB292" i="13"/>
  <c r="H233" i="13"/>
  <c r="AB293" i="13"/>
  <c r="H234" i="13"/>
  <c r="AB294" i="13"/>
  <c r="H235" i="13"/>
  <c r="AB295" i="13"/>
  <c r="H216" i="13"/>
  <c r="AB264" i="13"/>
  <c r="H217" i="13"/>
  <c r="AB265" i="13"/>
  <c r="H218" i="13"/>
  <c r="AB266" i="13"/>
  <c r="H219" i="13"/>
  <c r="AB267" i="13"/>
  <c r="H220" i="13"/>
  <c r="AB272" i="13"/>
  <c r="H221" i="13"/>
  <c r="AB273" i="13"/>
  <c r="H222" i="13"/>
  <c r="AB274" i="13"/>
  <c r="H223" i="13"/>
  <c r="AB275" i="13"/>
  <c r="H224" i="13"/>
  <c r="AB278" i="13"/>
  <c r="H225" i="13"/>
  <c r="AB279" i="13"/>
  <c r="H226" i="13"/>
  <c r="AB280" i="13"/>
  <c r="H227" i="13"/>
  <c r="AB281" i="13"/>
  <c r="H208" i="13"/>
  <c r="AB252" i="13"/>
  <c r="H209" i="13"/>
  <c r="AB253" i="13"/>
  <c r="H210" i="13"/>
  <c r="AB254" i="13"/>
  <c r="H211" i="13"/>
  <c r="AB255" i="13"/>
  <c r="H212" i="13"/>
  <c r="AB258" i="13"/>
  <c r="H213" i="13"/>
  <c r="AB259" i="13"/>
  <c r="H214" i="13"/>
  <c r="AB260" i="13"/>
  <c r="H215" i="13"/>
  <c r="AB261" i="13"/>
  <c r="H204" i="13"/>
  <c r="AB246" i="13"/>
  <c r="H205" i="13"/>
  <c r="AB247" i="13"/>
  <c r="H206" i="13"/>
  <c r="AB248" i="13"/>
  <c r="H207" i="13"/>
  <c r="AB249" i="13"/>
  <c r="H196" i="13"/>
  <c r="AB234" i="13"/>
  <c r="H197" i="13"/>
  <c r="AB235" i="13"/>
  <c r="H198" i="13"/>
  <c r="AB236" i="13"/>
  <c r="H199" i="13"/>
  <c r="AB237" i="13"/>
  <c r="H200" i="13"/>
  <c r="AB240" i="13"/>
  <c r="H201" i="13"/>
  <c r="AB241" i="13"/>
  <c r="H202" i="13"/>
  <c r="AB242" i="13"/>
  <c r="H203" i="13"/>
  <c r="AB243" i="13"/>
  <c r="H184" i="13"/>
  <c r="AB216" i="13"/>
  <c r="H185" i="13"/>
  <c r="AB217" i="13"/>
  <c r="H186" i="13"/>
  <c r="AB218" i="13"/>
  <c r="H187" i="13"/>
  <c r="AB219" i="13"/>
  <c r="H188" i="13"/>
  <c r="AB222" i="13"/>
  <c r="H189" i="13"/>
  <c r="AB223" i="13"/>
  <c r="H190" i="13"/>
  <c r="AB224" i="13"/>
  <c r="H191" i="13"/>
  <c r="AB225" i="13"/>
  <c r="H192" i="13"/>
  <c r="AB228" i="13"/>
  <c r="H193" i="13"/>
  <c r="AB229" i="13"/>
  <c r="H194" i="13"/>
  <c r="AB230" i="13"/>
  <c r="H195" i="13"/>
  <c r="AB231" i="13"/>
  <c r="H180" i="13"/>
  <c r="AB210" i="13"/>
  <c r="H181" i="13"/>
  <c r="AB211" i="13"/>
  <c r="H182" i="13"/>
  <c r="AB212" i="13"/>
  <c r="H183" i="13"/>
  <c r="AB213" i="13"/>
  <c r="H172" i="13"/>
  <c r="AB198" i="13"/>
  <c r="H173" i="13"/>
  <c r="AB199" i="13"/>
  <c r="H174" i="13"/>
  <c r="AB200" i="13"/>
  <c r="H175" i="13"/>
  <c r="AB201" i="13"/>
  <c r="H176" i="13"/>
  <c r="AB204" i="13"/>
  <c r="H177" i="13"/>
  <c r="AB205" i="13"/>
  <c r="H178" i="13"/>
  <c r="AB206" i="13"/>
  <c r="H179" i="13"/>
  <c r="AB207" i="13"/>
  <c r="H164" i="13"/>
  <c r="AB186" i="13"/>
  <c r="H165" i="13"/>
  <c r="AB187" i="13"/>
  <c r="H166" i="13"/>
  <c r="AB188" i="13"/>
  <c r="H167" i="13"/>
  <c r="AB189" i="13"/>
  <c r="H168" i="13"/>
  <c r="AB192" i="13"/>
  <c r="H169" i="13"/>
  <c r="AB193" i="13"/>
  <c r="H170" i="13"/>
  <c r="AB194" i="13"/>
  <c r="H171" i="13"/>
  <c r="AB195" i="13"/>
  <c r="H148" i="13"/>
  <c r="AB160" i="13"/>
  <c r="H149" i="13"/>
  <c r="AB161" i="13"/>
  <c r="H150" i="13"/>
  <c r="AB162" i="13"/>
  <c r="H151" i="13"/>
  <c r="AB163" i="13"/>
  <c r="H152" i="13"/>
  <c r="AB166" i="13"/>
  <c r="H153" i="13"/>
  <c r="AB167" i="13"/>
  <c r="H154" i="13"/>
  <c r="AB168" i="13"/>
  <c r="H155" i="13"/>
  <c r="AB169" i="13"/>
  <c r="H156" i="13"/>
  <c r="AB172" i="13"/>
  <c r="H157" i="13"/>
  <c r="AB173" i="13"/>
  <c r="H158" i="13"/>
  <c r="AB174" i="13"/>
  <c r="H159" i="13"/>
  <c r="AB175" i="13"/>
  <c r="H160" i="13"/>
  <c r="AB178" i="13"/>
  <c r="H161" i="13"/>
  <c r="AB179" i="13"/>
  <c r="H162" i="13"/>
  <c r="AB180" i="13"/>
  <c r="H163" i="13"/>
  <c r="AB181" i="13"/>
  <c r="H136" i="13"/>
  <c r="AB142" i="13"/>
  <c r="H137" i="13"/>
  <c r="AB143" i="13"/>
  <c r="H138" i="13"/>
  <c r="AB144" i="13"/>
  <c r="H139" i="13"/>
  <c r="X145" i="13"/>
  <c r="H140" i="13"/>
  <c r="AB148" i="13"/>
  <c r="H141" i="13"/>
  <c r="AB149" i="13"/>
  <c r="H142" i="13"/>
  <c r="AB150" i="13"/>
  <c r="H143" i="13"/>
  <c r="AB151" i="13"/>
  <c r="H144" i="13"/>
  <c r="AB154" i="13"/>
  <c r="H145" i="13"/>
  <c r="AB155" i="13"/>
  <c r="H146" i="13"/>
  <c r="AB156" i="13"/>
  <c r="H147" i="13"/>
  <c r="AB157" i="13"/>
  <c r="H133" i="13"/>
  <c r="AB137" i="13"/>
  <c r="H134" i="13"/>
  <c r="AB138" i="13"/>
  <c r="H135" i="13"/>
  <c r="AB139" i="13"/>
  <c r="H130" i="13"/>
  <c r="AB132" i="13"/>
  <c r="H131" i="13"/>
  <c r="AB133" i="13"/>
  <c r="H132" i="13"/>
  <c r="AB136" i="13"/>
  <c r="H125" i="13"/>
  <c r="AB125" i="13"/>
  <c r="H126" i="13"/>
  <c r="AB126" i="13"/>
  <c r="H127" i="13"/>
  <c r="AB127" i="13"/>
  <c r="H128" i="13"/>
  <c r="AB130" i="13"/>
  <c r="H129" i="13"/>
  <c r="AB131" i="13"/>
  <c r="H124" i="13"/>
  <c r="AB124" i="13"/>
  <c r="C168" i="13"/>
  <c r="C64" i="27"/>
  <c r="D65" i="26"/>
  <c r="C167" i="13"/>
  <c r="C63" i="27"/>
  <c r="D64" i="26"/>
  <c r="C166" i="13"/>
  <c r="C62" i="27"/>
  <c r="D63" i="26"/>
  <c r="C165" i="13"/>
  <c r="C61" i="27"/>
  <c r="D62" i="26"/>
  <c r="C164" i="13"/>
  <c r="C60" i="27"/>
  <c r="D61" i="26"/>
  <c r="C163" i="13"/>
  <c r="C59" i="27"/>
  <c r="D60" i="26"/>
  <c r="C162" i="13"/>
  <c r="C58" i="27"/>
  <c r="D59" i="26"/>
  <c r="C161" i="13"/>
  <c r="C57" i="27"/>
  <c r="D58" i="26"/>
  <c r="C160" i="13"/>
  <c r="C56" i="27"/>
  <c r="D57" i="26"/>
  <c r="C159" i="13"/>
  <c r="C55" i="27"/>
  <c r="D56" i="26"/>
  <c r="C158" i="13"/>
  <c r="C54" i="27"/>
  <c r="D55" i="26"/>
  <c r="C157" i="13"/>
  <c r="C53" i="27"/>
  <c r="D54" i="26"/>
  <c r="C156" i="13"/>
  <c r="C52" i="27"/>
  <c r="D53" i="26"/>
  <c r="C155" i="13"/>
  <c r="C51" i="27"/>
  <c r="D52" i="26"/>
  <c r="C154" i="13"/>
  <c r="C50" i="27"/>
  <c r="D51" i="26"/>
  <c r="C153" i="13"/>
  <c r="C49" i="27"/>
  <c r="D50" i="26"/>
  <c r="C152" i="13"/>
  <c r="C48" i="27"/>
  <c r="D49" i="26"/>
  <c r="C151" i="13"/>
  <c r="C47" i="27"/>
  <c r="D48" i="26"/>
  <c r="C150" i="13"/>
  <c r="C46" i="27"/>
  <c r="D47" i="26"/>
  <c r="C149" i="13"/>
  <c r="C45" i="27"/>
  <c r="D46" i="26"/>
  <c r="C148" i="13"/>
  <c r="C44" i="27"/>
  <c r="D45" i="26"/>
  <c r="C147" i="13"/>
  <c r="C43" i="27"/>
  <c r="D44" i="26"/>
  <c r="C146" i="13"/>
  <c r="C42" i="27"/>
  <c r="D43" i="26"/>
  <c r="C145" i="13"/>
  <c r="C41" i="27"/>
  <c r="D42" i="26"/>
  <c r="C144" i="13"/>
  <c r="C40" i="27"/>
  <c r="D41" i="26"/>
  <c r="C143" i="13"/>
  <c r="C39" i="27"/>
  <c r="D40" i="26"/>
  <c r="C142" i="13"/>
  <c r="C38" i="27"/>
  <c r="D39" i="26"/>
  <c r="C141" i="13"/>
  <c r="C37" i="27"/>
  <c r="D38" i="26"/>
  <c r="C140" i="13"/>
  <c r="C36" i="27"/>
  <c r="D37" i="26"/>
  <c r="C139" i="13"/>
  <c r="C35" i="27"/>
  <c r="D36" i="26"/>
  <c r="C138" i="13"/>
  <c r="C34" i="27"/>
  <c r="D35" i="26"/>
  <c r="C137" i="13"/>
  <c r="C33" i="27"/>
  <c r="D34" i="26"/>
  <c r="C136" i="13"/>
  <c r="C32" i="27"/>
  <c r="D33" i="26"/>
  <c r="C135" i="13"/>
  <c r="C31" i="27"/>
  <c r="D32" i="26"/>
  <c r="C134" i="13"/>
  <c r="C30" i="27"/>
  <c r="D31" i="26"/>
  <c r="C133" i="13"/>
  <c r="C29" i="27"/>
  <c r="D30" i="26"/>
  <c r="C132" i="13"/>
  <c r="C28" i="27"/>
  <c r="D29" i="26"/>
  <c r="C131" i="13"/>
  <c r="C27" i="27"/>
  <c r="D28" i="26"/>
  <c r="C130" i="13"/>
  <c r="C26" i="27"/>
  <c r="D27" i="26"/>
  <c r="C129" i="13"/>
  <c r="C25" i="27"/>
  <c r="D26" i="26"/>
  <c r="C128" i="13"/>
  <c r="C24" i="27"/>
  <c r="D25" i="26"/>
  <c r="C127" i="13"/>
  <c r="C23" i="27"/>
  <c r="D24" i="26"/>
  <c r="C126" i="13"/>
  <c r="C22" i="27"/>
  <c r="D23" i="26"/>
  <c r="C125" i="13"/>
  <c r="C21" i="27"/>
  <c r="D22" i="26"/>
  <c r="M22" i="26"/>
  <c r="C124" i="13"/>
  <c r="C20" i="27"/>
  <c r="D21" i="26"/>
  <c r="B167" i="13"/>
  <c r="B168" i="13"/>
  <c r="B165" i="13"/>
  <c r="B166" i="13"/>
  <c r="B163" i="13"/>
  <c r="B164" i="13"/>
  <c r="B161" i="13"/>
  <c r="B162" i="13"/>
  <c r="B159" i="13"/>
  <c r="B160" i="13"/>
  <c r="B157" i="13"/>
  <c r="B158" i="13"/>
  <c r="B155" i="13"/>
  <c r="B156" i="13"/>
  <c r="B152" i="13"/>
  <c r="B153" i="13"/>
  <c r="B154" i="13"/>
  <c r="B149" i="13"/>
  <c r="B150" i="13"/>
  <c r="B151" i="13"/>
  <c r="B146" i="13"/>
  <c r="B147" i="13"/>
  <c r="B148" i="13"/>
  <c r="B143" i="13"/>
  <c r="B144" i="13"/>
  <c r="B145" i="13"/>
  <c r="B140" i="13"/>
  <c r="B141" i="13"/>
  <c r="B142" i="13"/>
  <c r="B138" i="13"/>
  <c r="B139" i="13"/>
  <c r="B135" i="13"/>
  <c r="B136" i="13"/>
  <c r="B137" i="13"/>
  <c r="B133" i="13"/>
  <c r="B134" i="13"/>
  <c r="B130" i="13"/>
  <c r="B131" i="13"/>
  <c r="B132" i="13"/>
  <c r="B128" i="13"/>
  <c r="B129" i="13"/>
  <c r="B126" i="13"/>
  <c r="B127" i="13"/>
  <c r="B125" i="13"/>
  <c r="B124" i="13"/>
  <c r="B20" i="27"/>
  <c r="B21" i="26"/>
  <c r="C21" i="26"/>
  <c r="AV139" i="13"/>
  <c r="AV138" i="13"/>
  <c r="AV137" i="13"/>
  <c r="AV136" i="13"/>
  <c r="AV135" i="13"/>
  <c r="AV134" i="13"/>
  <c r="AV133" i="13"/>
  <c r="AV132" i="13"/>
  <c r="AV131" i="13"/>
  <c r="AV130" i="13"/>
  <c r="AV128" i="13"/>
  <c r="AV127" i="13"/>
  <c r="W127" i="13"/>
  <c r="AV126" i="13"/>
  <c r="W126" i="13"/>
  <c r="BC125" i="13"/>
  <c r="BB125" i="13"/>
  <c r="BA125" i="13"/>
  <c r="AY125" i="13"/>
  <c r="AX125" i="13"/>
  <c r="AW125" i="13"/>
  <c r="AV125" i="13"/>
  <c r="W125" i="13"/>
  <c r="BC124" i="13"/>
  <c r="BB124" i="13"/>
  <c r="BA124" i="13"/>
  <c r="AY124" i="13"/>
  <c r="AX124" i="13"/>
  <c r="AW124" i="13"/>
  <c r="W124" i="13"/>
  <c r="BC123" i="13"/>
  <c r="BB123" i="13"/>
  <c r="BA123" i="13"/>
  <c r="AY123" i="13"/>
  <c r="AX123" i="13"/>
  <c r="AW123" i="13"/>
  <c r="AV123" i="13"/>
  <c r="AA122" i="13"/>
  <c r="Z122" i="13"/>
  <c r="Y122" i="13"/>
  <c r="W122" i="13"/>
  <c r="V122" i="13"/>
  <c r="U122" i="13"/>
  <c r="T122" i="13"/>
  <c r="E927" i="16"/>
  <c r="B44" i="27"/>
  <c r="B45" i="26"/>
  <c r="C45" i="26"/>
  <c r="E931" i="16"/>
  <c r="J931" i="16"/>
  <c r="B48" i="27"/>
  <c r="B49" i="26"/>
  <c r="C49" i="26"/>
  <c r="E940" i="16"/>
  <c r="B57" i="27"/>
  <c r="B58" i="26"/>
  <c r="C58" i="26"/>
  <c r="E910" i="16"/>
  <c r="J910" i="16"/>
  <c r="B27" i="27"/>
  <c r="B28" i="26"/>
  <c r="C28" i="26"/>
  <c r="E917" i="16"/>
  <c r="B34" i="27"/>
  <c r="B35" i="26"/>
  <c r="C35" i="26"/>
  <c r="E926" i="16"/>
  <c r="J926" i="16"/>
  <c r="B43" i="27"/>
  <c r="B44" i="26"/>
  <c r="C44" i="26"/>
  <c r="E935" i="16"/>
  <c r="B52" i="27"/>
  <c r="B53" i="26"/>
  <c r="C53" i="26"/>
  <c r="E943" i="16"/>
  <c r="J943" i="16"/>
  <c r="B60" i="27"/>
  <c r="B61" i="26"/>
  <c r="C61" i="26"/>
  <c r="E909" i="16"/>
  <c r="B26" i="27"/>
  <c r="B27" i="26"/>
  <c r="C27" i="26"/>
  <c r="E921" i="16"/>
  <c r="J921" i="16"/>
  <c r="B38" i="27"/>
  <c r="B39" i="26"/>
  <c r="C39" i="26"/>
  <c r="E925" i="16"/>
  <c r="B42" i="27"/>
  <c r="B43" i="26"/>
  <c r="C43" i="26"/>
  <c r="E934" i="16"/>
  <c r="J934" i="16"/>
  <c r="B51" i="27"/>
  <c r="B52" i="26"/>
  <c r="C52" i="26"/>
  <c r="E942" i="16"/>
  <c r="B59" i="27"/>
  <c r="B60" i="26"/>
  <c r="C60" i="26"/>
  <c r="E904" i="16"/>
  <c r="J904" i="16"/>
  <c r="B21" i="27"/>
  <c r="B22" i="26"/>
  <c r="C22" i="26"/>
  <c r="E913" i="16"/>
  <c r="B30" i="27"/>
  <c r="B31" i="26"/>
  <c r="C31" i="26"/>
  <c r="E920" i="16"/>
  <c r="J920" i="16"/>
  <c r="B37" i="27"/>
  <c r="B38" i="26"/>
  <c r="C38" i="26"/>
  <c r="E930" i="16"/>
  <c r="B47" i="27"/>
  <c r="B48" i="26"/>
  <c r="C48" i="26"/>
  <c r="E937" i="16"/>
  <c r="J937" i="16"/>
  <c r="B54" i="27"/>
  <c r="B55" i="26"/>
  <c r="C55" i="26"/>
  <c r="E945" i="16"/>
  <c r="B62" i="27"/>
  <c r="B63" i="26"/>
  <c r="C63" i="26"/>
  <c r="E918" i="16"/>
  <c r="J918" i="16"/>
  <c r="B35" i="27"/>
  <c r="B36" i="26"/>
  <c r="C36" i="26"/>
  <c r="E906" i="16"/>
  <c r="B23" i="27"/>
  <c r="B24" i="26"/>
  <c r="C24" i="26"/>
  <c r="E912" i="16"/>
  <c r="J912" i="16"/>
  <c r="B29" i="27"/>
  <c r="B30" i="26"/>
  <c r="C30" i="26"/>
  <c r="E919" i="16"/>
  <c r="B36" i="27"/>
  <c r="B37" i="26"/>
  <c r="C37" i="26"/>
  <c r="E929" i="16"/>
  <c r="J929" i="16"/>
  <c r="B46" i="27"/>
  <c r="B47" i="26"/>
  <c r="C47" i="26"/>
  <c r="E936" i="16"/>
  <c r="B53" i="27"/>
  <c r="B54" i="26"/>
  <c r="C54" i="26"/>
  <c r="E944" i="16"/>
  <c r="B61" i="27"/>
  <c r="B62" i="26"/>
  <c r="C62" i="26"/>
  <c r="E911" i="16"/>
  <c r="B28" i="27"/>
  <c r="B29" i="26"/>
  <c r="C29" i="26"/>
  <c r="E905" i="16"/>
  <c r="J905" i="16"/>
  <c r="B22" i="27"/>
  <c r="B23" i="26"/>
  <c r="C23" i="26"/>
  <c r="E916" i="16"/>
  <c r="B33" i="27"/>
  <c r="B34" i="26"/>
  <c r="C34" i="26"/>
  <c r="E924" i="16"/>
  <c r="J924" i="16"/>
  <c r="B41" i="27"/>
  <c r="B42" i="26"/>
  <c r="C42" i="26"/>
  <c r="E928" i="16"/>
  <c r="B45" i="27"/>
  <c r="B46" i="26"/>
  <c r="C46" i="26"/>
  <c r="E939" i="16"/>
  <c r="J939" i="16"/>
  <c r="B56" i="27"/>
  <c r="B57" i="26"/>
  <c r="C57" i="26"/>
  <c r="E947" i="16"/>
  <c r="B64" i="27"/>
  <c r="B65" i="26"/>
  <c r="C65" i="26"/>
  <c r="E908" i="16"/>
  <c r="J908" i="16"/>
  <c r="B25" i="27"/>
  <c r="B26" i="26"/>
  <c r="C26" i="26"/>
  <c r="E915" i="16"/>
  <c r="B32" i="27"/>
  <c r="B33" i="26"/>
  <c r="C33" i="26"/>
  <c r="E923" i="16"/>
  <c r="J923" i="16"/>
  <c r="B40" i="27"/>
  <c r="B41" i="26"/>
  <c r="C41" i="26"/>
  <c r="E933" i="16"/>
  <c r="B50" i="27"/>
  <c r="B51" i="26"/>
  <c r="C51" i="26"/>
  <c r="E938" i="16"/>
  <c r="J938" i="16"/>
  <c r="B55" i="27"/>
  <c r="B56" i="26"/>
  <c r="C56" i="26"/>
  <c r="E946" i="16"/>
  <c r="B63" i="27"/>
  <c r="B64" i="26"/>
  <c r="C64" i="26"/>
  <c r="E907" i="16"/>
  <c r="J907" i="16"/>
  <c r="B24" i="27"/>
  <c r="B25" i="26"/>
  <c r="C25" i="26"/>
  <c r="E914" i="16"/>
  <c r="B31" i="27"/>
  <c r="B32" i="26"/>
  <c r="C32" i="26"/>
  <c r="E922" i="16"/>
  <c r="J922" i="16"/>
  <c r="B39" i="27"/>
  <c r="B40" i="26"/>
  <c r="C40" i="26"/>
  <c r="E932" i="16"/>
  <c r="B49" i="27"/>
  <c r="B50" i="26"/>
  <c r="C50" i="26"/>
  <c r="E941" i="16"/>
  <c r="B58" i="27"/>
  <c r="B59" i="26"/>
  <c r="C59" i="26"/>
  <c r="M27" i="26"/>
  <c r="E27" i="26"/>
  <c r="N59" i="26"/>
  <c r="Q59" i="26"/>
  <c r="Q53" i="26"/>
  <c r="N53" i="26"/>
  <c r="Q60" i="26"/>
  <c r="N60" i="26"/>
  <c r="Q58" i="26"/>
  <c r="N58" i="26"/>
  <c r="Q57" i="26"/>
  <c r="N57" i="26"/>
  <c r="N56" i="26"/>
  <c r="Q56" i="26"/>
  <c r="N55" i="26"/>
  <c r="Q55" i="26"/>
  <c r="N54" i="26"/>
  <c r="Q54" i="26"/>
  <c r="M30" i="26"/>
  <c r="E30" i="26"/>
  <c r="M28" i="26"/>
  <c r="E28" i="26"/>
  <c r="M23" i="26"/>
  <c r="E23" i="26"/>
  <c r="M21" i="26"/>
  <c r="E21" i="26"/>
  <c r="E22" i="26"/>
  <c r="J911" i="16"/>
  <c r="F464" i="16"/>
  <c r="F904" i="16"/>
  <c r="J917" i="16"/>
  <c r="J935" i="16"/>
  <c r="F465" i="16"/>
  <c r="F905" i="16"/>
  <c r="F473" i="16"/>
  <c r="F913" i="16"/>
  <c r="F481" i="16"/>
  <c r="F921" i="16"/>
  <c r="F489" i="16"/>
  <c r="F929" i="16"/>
  <c r="F497" i="16"/>
  <c r="F937" i="16"/>
  <c r="F505" i="16"/>
  <c r="F945" i="16"/>
  <c r="F928" i="16"/>
  <c r="F488" i="16"/>
  <c r="E463" i="16"/>
  <c r="E903" i="16"/>
  <c r="J909" i="16"/>
  <c r="J925" i="16"/>
  <c r="J942" i="16"/>
  <c r="F474" i="16"/>
  <c r="F914" i="16"/>
  <c r="F482" i="16"/>
  <c r="F922" i="16"/>
  <c r="F490" i="16"/>
  <c r="F930" i="16"/>
  <c r="F498" i="16"/>
  <c r="F938" i="16"/>
  <c r="F506" i="16"/>
  <c r="F946" i="16"/>
  <c r="J927" i="16"/>
  <c r="F936" i="16"/>
  <c r="F496" i="16"/>
  <c r="J913" i="16"/>
  <c r="J930" i="16"/>
  <c r="J945" i="16"/>
  <c r="F467" i="16"/>
  <c r="F907" i="16"/>
  <c r="F475" i="16"/>
  <c r="F915" i="16"/>
  <c r="F483" i="16"/>
  <c r="F923" i="16"/>
  <c r="F491" i="16"/>
  <c r="F931" i="16"/>
  <c r="F499" i="16"/>
  <c r="F939" i="16"/>
  <c r="F507" i="16"/>
  <c r="F947" i="16"/>
  <c r="F912" i="16"/>
  <c r="F472" i="16"/>
  <c r="J906" i="16"/>
  <c r="J919" i="16"/>
  <c r="J936" i="16"/>
  <c r="J944" i="16"/>
  <c r="F908" i="16"/>
  <c r="F468" i="16"/>
  <c r="F476" i="16"/>
  <c r="F916" i="16"/>
  <c r="F924" i="16"/>
  <c r="F484" i="16"/>
  <c r="F492" i="16"/>
  <c r="F932" i="16"/>
  <c r="F940" i="16"/>
  <c r="F500" i="16"/>
  <c r="J940" i="16"/>
  <c r="J916" i="16"/>
  <c r="J928" i="16"/>
  <c r="J947" i="16"/>
  <c r="F469" i="16"/>
  <c r="F909" i="16"/>
  <c r="F917" i="16"/>
  <c r="F477" i="16"/>
  <c r="F485" i="16"/>
  <c r="F925" i="16"/>
  <c r="F933" i="16"/>
  <c r="F493" i="16"/>
  <c r="F501" i="16"/>
  <c r="F941" i="16"/>
  <c r="F920" i="16"/>
  <c r="F480" i="16"/>
  <c r="J915" i="16"/>
  <c r="J933" i="16"/>
  <c r="J946" i="16"/>
  <c r="F470" i="16"/>
  <c r="F910" i="16"/>
  <c r="F918" i="16"/>
  <c r="F478" i="16"/>
  <c r="F486" i="16"/>
  <c r="F926" i="16"/>
  <c r="F934" i="16"/>
  <c r="F494" i="16"/>
  <c r="F502" i="16"/>
  <c r="F942" i="16"/>
  <c r="F944" i="16"/>
  <c r="F504" i="16"/>
  <c r="J914" i="16"/>
  <c r="J932" i="16"/>
  <c r="J941" i="16"/>
  <c r="F463" i="16"/>
  <c r="F903" i="16"/>
  <c r="F911" i="16"/>
  <c r="F471" i="16"/>
  <c r="F479" i="16"/>
  <c r="F919" i="16"/>
  <c r="F927" i="16"/>
  <c r="F487" i="16"/>
  <c r="F495" i="16"/>
  <c r="F935" i="16"/>
  <c r="F943" i="16"/>
  <c r="F503" i="16"/>
  <c r="F466" i="16"/>
  <c r="F906" i="16"/>
  <c r="G280" i="13"/>
  <c r="S366" i="13"/>
  <c r="E502" i="16"/>
  <c r="G156" i="13"/>
  <c r="E471" i="16"/>
  <c r="G184" i="13"/>
  <c r="S216" i="13"/>
  <c r="E478" i="16"/>
  <c r="G220" i="13"/>
  <c r="S272" i="13"/>
  <c r="E487" i="16"/>
  <c r="G236" i="13"/>
  <c r="S298" i="13"/>
  <c r="E491" i="16"/>
  <c r="G272" i="13"/>
  <c r="S354" i="13"/>
  <c r="E500" i="16"/>
  <c r="G284" i="13"/>
  <c r="S372" i="13"/>
  <c r="E503" i="16"/>
  <c r="G196" i="13"/>
  <c r="S234" i="13"/>
  <c r="E481" i="16"/>
  <c r="G232" i="13"/>
  <c r="S292" i="13"/>
  <c r="E490" i="16"/>
  <c r="G216" i="13"/>
  <c r="S264" i="13"/>
  <c r="E486" i="16"/>
  <c r="G164" i="13"/>
  <c r="BF164" i="13"/>
  <c r="E473" i="16"/>
  <c r="G260" i="13"/>
  <c r="S336" i="13"/>
  <c r="E497" i="16"/>
  <c r="G136" i="13"/>
  <c r="BF136" i="13"/>
  <c r="E466" i="16"/>
  <c r="G160" i="13"/>
  <c r="E472" i="16"/>
  <c r="G188" i="13"/>
  <c r="S222" i="13"/>
  <c r="E479" i="16"/>
  <c r="G228" i="13"/>
  <c r="S286" i="13"/>
  <c r="E489" i="16"/>
  <c r="G256" i="13"/>
  <c r="S330" i="13"/>
  <c r="E496" i="16"/>
  <c r="G288" i="13"/>
  <c r="S378" i="13"/>
  <c r="E504" i="16"/>
  <c r="G180" i="13"/>
  <c r="S210" i="13"/>
  <c r="E477" i="16"/>
  <c r="G148" i="13"/>
  <c r="E469" i="16"/>
  <c r="G128" i="13"/>
  <c r="BF128" i="13"/>
  <c r="E464" i="16"/>
  <c r="G192" i="13"/>
  <c r="S228" i="13"/>
  <c r="E480" i="16"/>
  <c r="G292" i="13"/>
  <c r="S384" i="13"/>
  <c r="E505" i="16"/>
  <c r="G132" i="13"/>
  <c r="S136" i="13"/>
  <c r="E465" i="16"/>
  <c r="G176" i="13"/>
  <c r="S204" i="13"/>
  <c r="E476" i="16"/>
  <c r="G208" i="13"/>
  <c r="S252" i="13"/>
  <c r="E484" i="16"/>
  <c r="G224" i="13"/>
  <c r="S278" i="13"/>
  <c r="E488" i="16"/>
  <c r="G268" i="13"/>
  <c r="S348" i="13"/>
  <c r="E499" i="16"/>
  <c r="G300" i="13"/>
  <c r="S396" i="13"/>
  <c r="E507" i="16"/>
  <c r="G152" i="13"/>
  <c r="E470" i="16"/>
  <c r="G248" i="13"/>
  <c r="S316" i="13"/>
  <c r="E494" i="16"/>
  <c r="G144" i="13"/>
  <c r="S154" i="13"/>
  <c r="E468" i="16"/>
  <c r="G244" i="13"/>
  <c r="S310" i="13"/>
  <c r="E493" i="16"/>
  <c r="G252" i="13"/>
  <c r="S324" i="13"/>
  <c r="E495" i="16"/>
  <c r="G212" i="13"/>
  <c r="S258" i="13"/>
  <c r="E485" i="16"/>
  <c r="G172" i="13"/>
  <c r="S198" i="13"/>
  <c r="E475" i="16"/>
  <c r="G204" i="13"/>
  <c r="S246" i="13"/>
  <c r="E483" i="16"/>
  <c r="G264" i="13"/>
  <c r="S342" i="13"/>
  <c r="E498" i="16"/>
  <c r="G296" i="13"/>
  <c r="S390" i="13"/>
  <c r="E506" i="16"/>
  <c r="G140" i="13"/>
  <c r="E467" i="16"/>
  <c r="G168" i="13"/>
  <c r="S192" i="13"/>
  <c r="E474" i="16"/>
  <c r="G200" i="13"/>
  <c r="S240" i="13"/>
  <c r="E482" i="16"/>
  <c r="G240" i="13"/>
  <c r="S304" i="13"/>
  <c r="E492" i="16"/>
  <c r="G276" i="13"/>
  <c r="S360" i="13"/>
  <c r="E501" i="16"/>
  <c r="V332" i="13"/>
  <c r="AB332" i="13"/>
  <c r="V145" i="13"/>
  <c r="AB145" i="13"/>
  <c r="T331" i="13"/>
  <c r="AB331" i="13"/>
  <c r="T330" i="13"/>
  <c r="AB330" i="13"/>
  <c r="W333" i="13"/>
  <c r="AB333" i="13"/>
  <c r="W399" i="13"/>
  <c r="X399" i="13"/>
  <c r="W398" i="13"/>
  <c r="X398" i="13"/>
  <c r="W397" i="13"/>
  <c r="X397" i="13"/>
  <c r="W396" i="13"/>
  <c r="X396" i="13"/>
  <c r="U230" i="13"/>
  <c r="X230" i="13"/>
  <c r="W300" i="13"/>
  <c r="X300" i="13"/>
  <c r="AA126" i="13"/>
  <c r="X126" i="13"/>
  <c r="V157" i="13"/>
  <c r="X157" i="13"/>
  <c r="U175" i="13"/>
  <c r="X175" i="13"/>
  <c r="U163" i="13"/>
  <c r="X163" i="13"/>
  <c r="U189" i="13"/>
  <c r="X189" i="13"/>
  <c r="V201" i="13"/>
  <c r="X201" i="13"/>
  <c r="V231" i="13"/>
  <c r="X231" i="13"/>
  <c r="U219" i="13"/>
  <c r="X219" i="13"/>
  <c r="AA237" i="13"/>
  <c r="X237" i="13"/>
  <c r="V261" i="13"/>
  <c r="X261" i="13"/>
  <c r="W281" i="13"/>
  <c r="X281" i="13"/>
  <c r="Z267" i="13"/>
  <c r="X267" i="13"/>
  <c r="AA289" i="13"/>
  <c r="X289" i="13"/>
  <c r="Y301" i="13"/>
  <c r="X301" i="13"/>
  <c r="V313" i="13"/>
  <c r="X313" i="13"/>
  <c r="W357" i="13"/>
  <c r="X357" i="13"/>
  <c r="T345" i="13"/>
  <c r="X345" i="13"/>
  <c r="T375" i="13"/>
  <c r="X375" i="13"/>
  <c r="V363" i="13"/>
  <c r="X363" i="13"/>
  <c r="W393" i="13"/>
  <c r="X393" i="13"/>
  <c r="U156" i="13"/>
  <c r="X156" i="13"/>
  <c r="U200" i="13"/>
  <c r="X200" i="13"/>
  <c r="Y266" i="13"/>
  <c r="X266" i="13"/>
  <c r="W356" i="13"/>
  <c r="X356" i="13"/>
  <c r="U136" i="13"/>
  <c r="X136" i="13"/>
  <c r="AA155" i="13"/>
  <c r="X155" i="13"/>
  <c r="AA143" i="13"/>
  <c r="X143" i="13"/>
  <c r="BH157" i="13"/>
  <c r="X173" i="13"/>
  <c r="T161" i="13"/>
  <c r="X161" i="13"/>
  <c r="Z187" i="13"/>
  <c r="X187" i="13"/>
  <c r="AA199" i="13"/>
  <c r="X199" i="13"/>
  <c r="AA229" i="13"/>
  <c r="X229" i="13"/>
  <c r="Y217" i="13"/>
  <c r="X217" i="13"/>
  <c r="Z235" i="13"/>
  <c r="X235" i="13"/>
  <c r="T259" i="13"/>
  <c r="X259" i="13"/>
  <c r="U279" i="13"/>
  <c r="X279" i="13"/>
  <c r="W265" i="13"/>
  <c r="X265" i="13"/>
  <c r="Y287" i="13"/>
  <c r="X287" i="13"/>
  <c r="V299" i="13"/>
  <c r="X299" i="13"/>
  <c r="T311" i="13"/>
  <c r="X311" i="13"/>
  <c r="W355" i="13"/>
  <c r="X355" i="13"/>
  <c r="W343" i="13"/>
  <c r="X343" i="13"/>
  <c r="W373" i="13"/>
  <c r="X373" i="13"/>
  <c r="T361" i="13"/>
  <c r="X361" i="13"/>
  <c r="W391" i="13"/>
  <c r="X391" i="13"/>
  <c r="U174" i="13"/>
  <c r="X174" i="13"/>
  <c r="AA236" i="13"/>
  <c r="X236" i="13"/>
  <c r="U312" i="13"/>
  <c r="X312" i="13"/>
  <c r="T362" i="13"/>
  <c r="X362" i="13"/>
  <c r="AA133" i="13"/>
  <c r="X133" i="13"/>
  <c r="Y154" i="13"/>
  <c r="X154" i="13"/>
  <c r="Y142" i="13"/>
  <c r="X142" i="13"/>
  <c r="Y172" i="13"/>
  <c r="X172" i="13"/>
  <c r="U160" i="13"/>
  <c r="X160" i="13"/>
  <c r="W186" i="13"/>
  <c r="X186" i="13"/>
  <c r="Y198" i="13"/>
  <c r="X198" i="13"/>
  <c r="Y228" i="13"/>
  <c r="X228" i="13"/>
  <c r="V216" i="13"/>
  <c r="X216" i="13"/>
  <c r="Y234" i="13"/>
  <c r="X234" i="13"/>
  <c r="AA258" i="13"/>
  <c r="X258" i="13"/>
  <c r="T278" i="13"/>
  <c r="X278" i="13"/>
  <c r="V264" i="13"/>
  <c r="X264" i="13"/>
  <c r="W286" i="13"/>
  <c r="X286" i="13"/>
  <c r="U298" i="13"/>
  <c r="X298" i="13"/>
  <c r="AA310" i="13"/>
  <c r="X310" i="13"/>
  <c r="W354" i="13"/>
  <c r="X354" i="13"/>
  <c r="W342" i="13"/>
  <c r="X342" i="13"/>
  <c r="W372" i="13"/>
  <c r="X372" i="13"/>
  <c r="W360" i="13"/>
  <c r="X360" i="13"/>
  <c r="W390" i="13"/>
  <c r="X390" i="13"/>
  <c r="U144" i="13"/>
  <c r="X144" i="13"/>
  <c r="V280" i="13"/>
  <c r="X280" i="13"/>
  <c r="W374" i="13"/>
  <c r="X374" i="13"/>
  <c r="U124" i="13"/>
  <c r="X124" i="13"/>
  <c r="BH130" i="13"/>
  <c r="X132" i="13"/>
  <c r="U151" i="13"/>
  <c r="X151" i="13"/>
  <c r="BH163" i="13"/>
  <c r="X181" i="13"/>
  <c r="U169" i="13"/>
  <c r="X169" i="13"/>
  <c r="Z195" i="13"/>
  <c r="X195" i="13"/>
  <c r="T207" i="13"/>
  <c r="X207" i="13"/>
  <c r="AA213" i="13"/>
  <c r="X213" i="13"/>
  <c r="Y225" i="13"/>
  <c r="X225" i="13"/>
  <c r="U243" i="13"/>
  <c r="X243" i="13"/>
  <c r="Y249" i="13"/>
  <c r="X249" i="13"/>
  <c r="AA255" i="13"/>
  <c r="X255" i="13"/>
  <c r="U275" i="13"/>
  <c r="X275" i="13"/>
  <c r="U295" i="13"/>
  <c r="X295" i="13"/>
  <c r="AA307" i="13"/>
  <c r="X307" i="13"/>
  <c r="Z319" i="13"/>
  <c r="X319" i="13"/>
  <c r="W339" i="13"/>
  <c r="X339" i="13"/>
  <c r="T327" i="13"/>
  <c r="X327" i="13"/>
  <c r="W351" i="13"/>
  <c r="X351" i="13"/>
  <c r="W381" i="13"/>
  <c r="X381" i="13"/>
  <c r="W369" i="13"/>
  <c r="X369" i="13"/>
  <c r="AA387" i="13"/>
  <c r="X387" i="13"/>
  <c r="U188" i="13"/>
  <c r="X188" i="13"/>
  <c r="Z288" i="13"/>
  <c r="X288" i="13"/>
  <c r="W392" i="13"/>
  <c r="X392" i="13"/>
  <c r="T131" i="13"/>
  <c r="X131" i="13"/>
  <c r="AA139" i="13"/>
  <c r="X139" i="13"/>
  <c r="Z150" i="13"/>
  <c r="X150" i="13"/>
  <c r="Y180" i="13"/>
  <c r="X180" i="13"/>
  <c r="AA168" i="13"/>
  <c r="X168" i="13"/>
  <c r="W194" i="13"/>
  <c r="X194" i="13"/>
  <c r="Z206" i="13"/>
  <c r="X206" i="13"/>
  <c r="Y212" i="13"/>
  <c r="X212" i="13"/>
  <c r="V224" i="13"/>
  <c r="X224" i="13"/>
  <c r="T242" i="13"/>
  <c r="X242" i="13"/>
  <c r="W248" i="13"/>
  <c r="X248" i="13"/>
  <c r="AA254" i="13"/>
  <c r="X254" i="13"/>
  <c r="T274" i="13"/>
  <c r="X274" i="13"/>
  <c r="T294" i="13"/>
  <c r="X294" i="13"/>
  <c r="AA306" i="13"/>
  <c r="X306" i="13"/>
  <c r="Y318" i="13"/>
  <c r="X318" i="13"/>
  <c r="W338" i="13"/>
  <c r="X338" i="13"/>
  <c r="W326" i="13"/>
  <c r="X326" i="13"/>
  <c r="W350" i="13"/>
  <c r="X350" i="13"/>
  <c r="V380" i="13"/>
  <c r="X380" i="13"/>
  <c r="W368" i="13"/>
  <c r="X368" i="13"/>
  <c r="AA386" i="13"/>
  <c r="X386" i="13"/>
  <c r="Z162" i="13"/>
  <c r="X162" i="13"/>
  <c r="U260" i="13"/>
  <c r="X260" i="13"/>
  <c r="T344" i="13"/>
  <c r="X344" i="13"/>
  <c r="Y130" i="13"/>
  <c r="X130" i="13"/>
  <c r="BH134" i="13"/>
  <c r="X138" i="13"/>
  <c r="T149" i="13"/>
  <c r="X149" i="13"/>
  <c r="U179" i="13"/>
  <c r="X179" i="13"/>
  <c r="U167" i="13"/>
  <c r="X167" i="13"/>
  <c r="U193" i="13"/>
  <c r="X193" i="13"/>
  <c r="W205" i="13"/>
  <c r="X205" i="13"/>
  <c r="V211" i="13"/>
  <c r="X211" i="13"/>
  <c r="U223" i="13"/>
  <c r="X223" i="13"/>
  <c r="AA241" i="13"/>
  <c r="X241" i="13"/>
  <c r="U247" i="13"/>
  <c r="X247" i="13"/>
  <c r="Z253" i="13"/>
  <c r="X253" i="13"/>
  <c r="AA273" i="13"/>
  <c r="X273" i="13"/>
  <c r="AA293" i="13"/>
  <c r="X293" i="13"/>
  <c r="Z305" i="13"/>
  <c r="X305" i="13"/>
  <c r="W317" i="13"/>
  <c r="X317" i="13"/>
  <c r="W337" i="13"/>
  <c r="X337" i="13"/>
  <c r="W325" i="13"/>
  <c r="X325" i="13"/>
  <c r="V349" i="13"/>
  <c r="X349" i="13"/>
  <c r="T379" i="13"/>
  <c r="X379" i="13"/>
  <c r="W367" i="13"/>
  <c r="X367" i="13"/>
  <c r="W385" i="13"/>
  <c r="X385" i="13"/>
  <c r="Y125" i="13"/>
  <c r="X125" i="13"/>
  <c r="AA218" i="13"/>
  <c r="X218" i="13"/>
  <c r="AA127" i="13"/>
  <c r="X127" i="13"/>
  <c r="V137" i="13"/>
  <c r="X137" i="13"/>
  <c r="U148" i="13"/>
  <c r="X148" i="13"/>
  <c r="U178" i="13"/>
  <c r="X178" i="13"/>
  <c r="U166" i="13"/>
  <c r="X166" i="13"/>
  <c r="U192" i="13"/>
  <c r="X192" i="13"/>
  <c r="BH176" i="13"/>
  <c r="X204" i="13"/>
  <c r="U210" i="13"/>
  <c r="X210" i="13"/>
  <c r="AA222" i="13"/>
  <c r="X222" i="13"/>
  <c r="AA240" i="13"/>
  <c r="X240" i="13"/>
  <c r="U246" i="13"/>
  <c r="X246" i="13"/>
  <c r="Y252" i="13"/>
  <c r="X252" i="13"/>
  <c r="AA272" i="13"/>
  <c r="X272" i="13"/>
  <c r="AA292" i="13"/>
  <c r="X292" i="13"/>
  <c r="Y304" i="13"/>
  <c r="X304" i="13"/>
  <c r="V316" i="13"/>
  <c r="X316" i="13"/>
  <c r="W336" i="13"/>
  <c r="X336" i="13"/>
  <c r="W324" i="13"/>
  <c r="X324" i="13"/>
  <c r="T348" i="13"/>
  <c r="X348" i="13"/>
  <c r="T378" i="13"/>
  <c r="X378" i="13"/>
  <c r="V366" i="13"/>
  <c r="X366" i="13"/>
  <c r="W384" i="13"/>
  <c r="X384" i="13"/>
  <c r="AF125" i="13"/>
  <c r="G248" i="15"/>
  <c r="N248" i="15"/>
  <c r="G232" i="15"/>
  <c r="N232" i="15"/>
  <c r="G216" i="15"/>
  <c r="N216" i="15"/>
  <c r="G200" i="15"/>
  <c r="N200" i="15"/>
  <c r="G184" i="15"/>
  <c r="N184" i="15"/>
  <c r="G168" i="15"/>
  <c r="N168" i="15"/>
  <c r="G152" i="15"/>
  <c r="N152" i="15"/>
  <c r="G136" i="15"/>
  <c r="N136" i="15"/>
  <c r="G120" i="15"/>
  <c r="N120" i="15"/>
  <c r="G104" i="15"/>
  <c r="N104" i="15"/>
  <c r="G88" i="15"/>
  <c r="N88" i="15"/>
  <c r="G72" i="15"/>
  <c r="N72" i="15"/>
  <c r="G244" i="15"/>
  <c r="N244" i="15"/>
  <c r="G228" i="15"/>
  <c r="N228" i="15"/>
  <c r="G212" i="15"/>
  <c r="N212" i="15"/>
  <c r="G196" i="15"/>
  <c r="N196" i="15"/>
  <c r="G180" i="15"/>
  <c r="N180" i="15"/>
  <c r="G164" i="15"/>
  <c r="N164" i="15"/>
  <c r="G148" i="15"/>
  <c r="N148" i="15"/>
  <c r="G132" i="15"/>
  <c r="N132" i="15"/>
  <c r="G116" i="15"/>
  <c r="N116" i="15"/>
  <c r="G100" i="15"/>
  <c r="N100" i="15"/>
  <c r="G84" i="15"/>
  <c r="N84" i="15"/>
  <c r="G240" i="15"/>
  <c r="N240" i="15"/>
  <c r="G224" i="15"/>
  <c r="N224" i="15"/>
  <c r="G208" i="15"/>
  <c r="N208" i="15"/>
  <c r="G192" i="15"/>
  <c r="N192" i="15"/>
  <c r="G176" i="15"/>
  <c r="N176" i="15"/>
  <c r="G160" i="15"/>
  <c r="N160" i="15"/>
  <c r="G144" i="15"/>
  <c r="N144" i="15"/>
  <c r="G128" i="15"/>
  <c r="N128" i="15"/>
  <c r="G112" i="15"/>
  <c r="N112" i="15"/>
  <c r="G96" i="15"/>
  <c r="N96" i="15"/>
  <c r="G80" i="15"/>
  <c r="N80" i="15"/>
  <c r="G236" i="15"/>
  <c r="N236" i="15"/>
  <c r="G220" i="15"/>
  <c r="N220" i="15"/>
  <c r="G204" i="15"/>
  <c r="N204" i="15"/>
  <c r="G188" i="15"/>
  <c r="N188" i="15"/>
  <c r="G172" i="15"/>
  <c r="N172" i="15"/>
  <c r="G156" i="15"/>
  <c r="N156" i="15"/>
  <c r="G140" i="15"/>
  <c r="N140" i="15"/>
  <c r="G124" i="15"/>
  <c r="N124" i="15"/>
  <c r="G108" i="15"/>
  <c r="N108" i="15"/>
  <c r="G92" i="15"/>
  <c r="N92" i="15"/>
  <c r="G76" i="15"/>
  <c r="N76" i="15"/>
  <c r="E32" i="16"/>
  <c r="E136" i="16"/>
  <c r="E382" i="16"/>
  <c r="E724" i="16"/>
  <c r="E51" i="16"/>
  <c r="E283" i="16"/>
  <c r="E358" i="16"/>
  <c r="E716" i="16"/>
  <c r="E64" i="16"/>
  <c r="E275" i="16"/>
  <c r="E615" i="16"/>
  <c r="E692" i="16"/>
  <c r="E176" i="16"/>
  <c r="E267" i="16"/>
  <c r="E607" i="16"/>
  <c r="E831" i="16"/>
  <c r="E168" i="16"/>
  <c r="E259" i="16"/>
  <c r="E599" i="16"/>
  <c r="E823" i="16"/>
  <c r="E160" i="16"/>
  <c r="E251" i="16"/>
  <c r="E591" i="16"/>
  <c r="E815" i="16"/>
  <c r="E152" i="16"/>
  <c r="E353" i="16"/>
  <c r="E807" i="16"/>
  <c r="E40" i="16"/>
  <c r="E144" i="16"/>
  <c r="E390" i="16"/>
  <c r="E799" i="16"/>
  <c r="E25" i="16"/>
  <c r="E27" i="16"/>
  <c r="E42" i="16"/>
  <c r="E34" i="16"/>
  <c r="E53" i="16"/>
  <c r="E66" i="16"/>
  <c r="E133" i="16"/>
  <c r="E170" i="16"/>
  <c r="E162" i="16"/>
  <c r="E154" i="16"/>
  <c r="E146" i="16"/>
  <c r="E138" i="16"/>
  <c r="E285" i="16"/>
  <c r="E277" i="16"/>
  <c r="E269" i="16"/>
  <c r="E261" i="16"/>
  <c r="E253" i="16"/>
  <c r="E245" i="16"/>
  <c r="E392" i="16"/>
  <c r="E384" i="16"/>
  <c r="E376" i="16"/>
  <c r="E368" i="16"/>
  <c r="E360" i="16"/>
  <c r="E617" i="16"/>
  <c r="E609" i="16"/>
  <c r="E601" i="16"/>
  <c r="E593" i="16"/>
  <c r="E585" i="16"/>
  <c r="E577" i="16"/>
  <c r="E726" i="16"/>
  <c r="E718" i="16"/>
  <c r="E710" i="16"/>
  <c r="E702" i="16"/>
  <c r="E694" i="16"/>
  <c r="E686" i="16"/>
  <c r="E833" i="16"/>
  <c r="E825" i="16"/>
  <c r="E817" i="16"/>
  <c r="E809" i="16"/>
  <c r="E801" i="16"/>
  <c r="E26" i="16"/>
  <c r="E41" i="16"/>
  <c r="E33" i="16"/>
  <c r="E52" i="16"/>
  <c r="E65" i="16"/>
  <c r="E177" i="16"/>
  <c r="E169" i="16"/>
  <c r="E161" i="16"/>
  <c r="E153" i="16"/>
  <c r="E145" i="16"/>
  <c r="E137" i="16"/>
  <c r="E284" i="16"/>
  <c r="E276" i="16"/>
  <c r="E268" i="16"/>
  <c r="E260" i="16"/>
  <c r="E252" i="16"/>
  <c r="E244" i="16"/>
  <c r="E391" i="16"/>
  <c r="E383" i="16"/>
  <c r="E375" i="16"/>
  <c r="E367" i="16"/>
  <c r="E359" i="16"/>
  <c r="E616" i="16"/>
  <c r="E608" i="16"/>
  <c r="E600" i="16"/>
  <c r="E592" i="16"/>
  <c r="E584" i="16"/>
  <c r="E576" i="16"/>
  <c r="E725" i="16"/>
  <c r="E717" i="16"/>
  <c r="E709" i="16"/>
  <c r="E701" i="16"/>
  <c r="E693" i="16"/>
  <c r="E685" i="16"/>
  <c r="E832" i="16"/>
  <c r="E824" i="16"/>
  <c r="E816" i="16"/>
  <c r="E808" i="16"/>
  <c r="E800" i="16"/>
  <c r="E374" i="16"/>
  <c r="E366" i="16"/>
  <c r="E583" i="16"/>
  <c r="E575" i="16"/>
  <c r="E708" i="16"/>
  <c r="E700" i="16"/>
  <c r="E684" i="16"/>
  <c r="E23" i="16"/>
  <c r="E24" i="16"/>
  <c r="E39" i="16"/>
  <c r="E58" i="16"/>
  <c r="E50" i="16"/>
  <c r="E63" i="16"/>
  <c r="E175" i="16"/>
  <c r="E167" i="16"/>
  <c r="E159" i="16"/>
  <c r="E151" i="16"/>
  <c r="E143" i="16"/>
  <c r="E135" i="16"/>
  <c r="E282" i="16"/>
  <c r="E274" i="16"/>
  <c r="E266" i="16"/>
  <c r="E258" i="16"/>
  <c r="E250" i="16"/>
  <c r="E397" i="16"/>
  <c r="E389" i="16"/>
  <c r="E381" i="16"/>
  <c r="E373" i="16"/>
  <c r="E365" i="16"/>
  <c r="E357" i="16"/>
  <c r="E614" i="16"/>
  <c r="E606" i="16"/>
  <c r="E598" i="16"/>
  <c r="E590" i="16"/>
  <c r="E582" i="16"/>
  <c r="E574" i="16"/>
  <c r="E723" i="16"/>
  <c r="E715" i="16"/>
  <c r="E707" i="16"/>
  <c r="E699" i="16"/>
  <c r="E691" i="16"/>
  <c r="E793" i="16"/>
  <c r="E830" i="16"/>
  <c r="E822" i="16"/>
  <c r="E814" i="16"/>
  <c r="E806" i="16"/>
  <c r="E798" i="16"/>
  <c r="E31" i="16"/>
  <c r="E46" i="16"/>
  <c r="E38" i="16"/>
  <c r="E57" i="16"/>
  <c r="E49" i="16"/>
  <c r="E62" i="16"/>
  <c r="E174" i="16"/>
  <c r="E166" i="16"/>
  <c r="E158" i="16"/>
  <c r="E150" i="16"/>
  <c r="E142" i="16"/>
  <c r="E134" i="16"/>
  <c r="E281" i="16"/>
  <c r="E273" i="16"/>
  <c r="E265" i="16"/>
  <c r="E257" i="16"/>
  <c r="E249" i="16"/>
  <c r="E396" i="16"/>
  <c r="E388" i="16"/>
  <c r="E380" i="16"/>
  <c r="E372" i="16"/>
  <c r="E364" i="16"/>
  <c r="E356" i="16"/>
  <c r="E613" i="16"/>
  <c r="E605" i="16"/>
  <c r="E597" i="16"/>
  <c r="E589" i="16"/>
  <c r="E581" i="16"/>
  <c r="E683" i="16"/>
  <c r="E722" i="16"/>
  <c r="E714" i="16"/>
  <c r="E706" i="16"/>
  <c r="E698" i="16"/>
  <c r="E690" i="16"/>
  <c r="E837" i="16"/>
  <c r="E829" i="16"/>
  <c r="E821" i="16"/>
  <c r="E813" i="16"/>
  <c r="E805" i="16"/>
  <c r="E797" i="16"/>
  <c r="E30" i="16"/>
  <c r="E45" i="16"/>
  <c r="E37" i="16"/>
  <c r="E56" i="16"/>
  <c r="E48" i="16"/>
  <c r="E61" i="16"/>
  <c r="E173" i="16"/>
  <c r="E165" i="16"/>
  <c r="E157" i="16"/>
  <c r="E149" i="16"/>
  <c r="E141" i="16"/>
  <c r="E243" i="16"/>
  <c r="E280" i="16"/>
  <c r="E272" i="16"/>
  <c r="E264" i="16"/>
  <c r="E256" i="16"/>
  <c r="E248" i="16"/>
  <c r="E395" i="16"/>
  <c r="E387" i="16"/>
  <c r="E379" i="16"/>
  <c r="E371" i="16"/>
  <c r="E363" i="16"/>
  <c r="E355" i="16"/>
  <c r="E612" i="16"/>
  <c r="E604" i="16"/>
  <c r="E596" i="16"/>
  <c r="E588" i="16"/>
  <c r="E580" i="16"/>
  <c r="E721" i="16"/>
  <c r="E713" i="16"/>
  <c r="E705" i="16"/>
  <c r="E697" i="16"/>
  <c r="E689" i="16"/>
  <c r="E836" i="16"/>
  <c r="E828" i="16"/>
  <c r="E820" i="16"/>
  <c r="E812" i="16"/>
  <c r="E804" i="16"/>
  <c r="E796" i="16"/>
  <c r="E29" i="16"/>
  <c r="E44" i="16"/>
  <c r="E36" i="16"/>
  <c r="E55" i="16"/>
  <c r="E47" i="16"/>
  <c r="E60" i="16"/>
  <c r="E172" i="16"/>
  <c r="E164" i="16"/>
  <c r="E156" i="16"/>
  <c r="E148" i="16"/>
  <c r="E140" i="16"/>
  <c r="E287" i="16"/>
  <c r="E279" i="16"/>
  <c r="E271" i="16"/>
  <c r="E263" i="16"/>
  <c r="E255" i="16"/>
  <c r="E247" i="16"/>
  <c r="E394" i="16"/>
  <c r="E386" i="16"/>
  <c r="E378" i="16"/>
  <c r="E370" i="16"/>
  <c r="E362" i="16"/>
  <c r="E354" i="16"/>
  <c r="E611" i="16"/>
  <c r="E603" i="16"/>
  <c r="E595" i="16"/>
  <c r="E587" i="16"/>
  <c r="E579" i="16"/>
  <c r="E720" i="16"/>
  <c r="E712" i="16"/>
  <c r="E704" i="16"/>
  <c r="E696" i="16"/>
  <c r="E688" i="16"/>
  <c r="E835" i="16"/>
  <c r="E827" i="16"/>
  <c r="E819" i="16"/>
  <c r="E811" i="16"/>
  <c r="E803" i="16"/>
  <c r="E795" i="16"/>
  <c r="E28" i="16"/>
  <c r="E43" i="16"/>
  <c r="E35" i="16"/>
  <c r="E54" i="16"/>
  <c r="E67" i="16"/>
  <c r="E59" i="16"/>
  <c r="E171" i="16"/>
  <c r="E163" i="16"/>
  <c r="E155" i="16"/>
  <c r="E147" i="16"/>
  <c r="E139" i="16"/>
  <c r="E286" i="16"/>
  <c r="E278" i="16"/>
  <c r="E270" i="16"/>
  <c r="E262" i="16"/>
  <c r="E254" i="16"/>
  <c r="E246" i="16"/>
  <c r="E393" i="16"/>
  <c r="E385" i="16"/>
  <c r="E377" i="16"/>
  <c r="E369" i="16"/>
  <c r="E361" i="16"/>
  <c r="E573" i="16"/>
  <c r="E610" i="16"/>
  <c r="E602" i="16"/>
  <c r="E594" i="16"/>
  <c r="E586" i="16"/>
  <c r="E578" i="16"/>
  <c r="E727" i="16"/>
  <c r="E719" i="16"/>
  <c r="E711" i="16"/>
  <c r="E703" i="16"/>
  <c r="E695" i="16"/>
  <c r="E687" i="16"/>
  <c r="E834" i="16"/>
  <c r="E826" i="16"/>
  <c r="E818" i="16"/>
  <c r="E810" i="16"/>
  <c r="E802" i="16"/>
  <c r="E794" i="16"/>
  <c r="T391" i="13"/>
  <c r="T392" i="13"/>
  <c r="AQ132" i="13"/>
  <c r="AR132" i="13"/>
  <c r="AQ133" i="13"/>
  <c r="AR133" i="13"/>
  <c r="AQ149" i="13"/>
  <c r="AR149" i="13"/>
  <c r="AQ165" i="13"/>
  <c r="AR165" i="13"/>
  <c r="AQ164" i="13"/>
  <c r="AR164" i="13"/>
  <c r="AQ125" i="13"/>
  <c r="AR125" i="13"/>
  <c r="AQ141" i="13"/>
  <c r="AR141" i="13"/>
  <c r="AQ157" i="13"/>
  <c r="AR157" i="13"/>
  <c r="T390" i="13"/>
  <c r="F245" i="16"/>
  <c r="AQ134" i="13"/>
  <c r="AR134" i="13"/>
  <c r="AQ142" i="13"/>
  <c r="AR142" i="13"/>
  <c r="AQ150" i="13"/>
  <c r="AR150" i="13"/>
  <c r="AQ158" i="13"/>
  <c r="AR158" i="13"/>
  <c r="AQ166" i="13"/>
  <c r="AR166" i="13"/>
  <c r="AQ140" i="13"/>
  <c r="AR140" i="13"/>
  <c r="AQ127" i="13"/>
  <c r="AR127" i="13"/>
  <c r="AQ135" i="13"/>
  <c r="AR135" i="13"/>
  <c r="AQ143" i="13"/>
  <c r="AR143" i="13"/>
  <c r="AQ151" i="13"/>
  <c r="AR151" i="13"/>
  <c r="AQ159" i="13"/>
  <c r="AR159" i="13"/>
  <c r="AQ167" i="13"/>
  <c r="AR167" i="13"/>
  <c r="T393" i="13"/>
  <c r="AQ128" i="13"/>
  <c r="AR128" i="13"/>
  <c r="AQ160" i="13"/>
  <c r="AR160" i="13"/>
  <c r="F243" i="16"/>
  <c r="AQ136" i="13"/>
  <c r="AR136" i="13"/>
  <c r="AQ152" i="13"/>
  <c r="AR152" i="13"/>
  <c r="AQ168" i="13"/>
  <c r="AR168" i="13"/>
  <c r="AQ137" i="13"/>
  <c r="AR137" i="13"/>
  <c r="AQ153" i="13"/>
  <c r="AR153" i="13"/>
  <c r="AQ161" i="13"/>
  <c r="AR161" i="13"/>
  <c r="F605" i="16"/>
  <c r="AQ144" i="13"/>
  <c r="AR144" i="13"/>
  <c r="AQ129" i="13"/>
  <c r="AR129" i="13"/>
  <c r="AQ145" i="13"/>
  <c r="AR145" i="13"/>
  <c r="AQ130" i="13"/>
  <c r="AR130" i="13"/>
  <c r="F697" i="16"/>
  <c r="AQ146" i="13"/>
  <c r="AR146" i="13"/>
  <c r="AQ154" i="13"/>
  <c r="AR154" i="13"/>
  <c r="AQ162" i="13"/>
  <c r="AR162" i="13"/>
  <c r="F817" i="16"/>
  <c r="AQ131" i="13"/>
  <c r="AR131" i="13"/>
  <c r="F368" i="16"/>
  <c r="AQ147" i="13"/>
  <c r="AR147" i="13"/>
  <c r="AQ155" i="13"/>
  <c r="AR155" i="13"/>
  <c r="AQ163" i="13"/>
  <c r="AR163" i="13"/>
  <c r="V124" i="13"/>
  <c r="F63" i="16"/>
  <c r="F383" i="16"/>
  <c r="F175" i="16"/>
  <c r="F388" i="16"/>
  <c r="F160" i="16"/>
  <c r="F722" i="16"/>
  <c r="F700" i="16"/>
  <c r="F284" i="16"/>
  <c r="F834" i="16"/>
  <c r="F392" i="16"/>
  <c r="F726" i="16"/>
  <c r="F814" i="16"/>
  <c r="F171" i="16"/>
  <c r="F371" i="16"/>
  <c r="F613" i="16"/>
  <c r="F140" i="16"/>
  <c r="F396" i="16"/>
  <c r="F59" i="16"/>
  <c r="F837" i="16"/>
  <c r="F830" i="16"/>
  <c r="F29" i="16"/>
  <c r="F174" i="16"/>
  <c r="F170" i="16"/>
  <c r="F152" i="16"/>
  <c r="F395" i="16"/>
  <c r="F391" i="16"/>
  <c r="F363" i="16"/>
  <c r="F616" i="16"/>
  <c r="F612" i="16"/>
  <c r="F608" i="16"/>
  <c r="F601" i="16"/>
  <c r="F725" i="16"/>
  <c r="F718" i="16"/>
  <c r="F712" i="16"/>
  <c r="F833" i="16"/>
  <c r="F808" i="16"/>
  <c r="F58" i="16"/>
  <c r="F51" i="16"/>
  <c r="F66" i="16"/>
  <c r="F62" i="16"/>
  <c r="F164" i="16"/>
  <c r="F287" i="16"/>
  <c r="F283" i="16"/>
  <c r="F279" i="16"/>
  <c r="F387" i="16"/>
  <c r="F375" i="16"/>
  <c r="F593" i="16"/>
  <c r="F721" i="16"/>
  <c r="F685" i="16"/>
  <c r="F836" i="16"/>
  <c r="F829" i="16"/>
  <c r="F802" i="16"/>
  <c r="F796" i="16"/>
  <c r="F44" i="16"/>
  <c r="F177" i="16"/>
  <c r="F173" i="16"/>
  <c r="F169" i="16"/>
  <c r="F144" i="16"/>
  <c r="F394" i="16"/>
  <c r="F390" i="16"/>
  <c r="F355" i="16"/>
  <c r="F615" i="16"/>
  <c r="F611" i="16"/>
  <c r="F585" i="16"/>
  <c r="F704" i="16"/>
  <c r="F36" i="16"/>
  <c r="F65" i="16"/>
  <c r="F61" i="16"/>
  <c r="F156" i="16"/>
  <c r="F286" i="16"/>
  <c r="F282" i="16"/>
  <c r="F278" i="16"/>
  <c r="F271" i="16"/>
  <c r="F367" i="16"/>
  <c r="F577" i="16"/>
  <c r="F727" i="16"/>
  <c r="F724" i="16"/>
  <c r="F720" i="16"/>
  <c r="F716" i="16"/>
  <c r="F832" i="16"/>
  <c r="F828" i="16"/>
  <c r="F811" i="16"/>
  <c r="F247" i="16"/>
  <c r="F617" i="16"/>
  <c r="F609" i="16"/>
  <c r="F67" i="16"/>
  <c r="F280" i="16"/>
  <c r="F176" i="16"/>
  <c r="F172" i="16"/>
  <c r="F168" i="16"/>
  <c r="F136" i="16"/>
  <c r="F263" i="16"/>
  <c r="F397" i="16"/>
  <c r="F393" i="16"/>
  <c r="F389" i="16"/>
  <c r="F379" i="16"/>
  <c r="F614" i="16"/>
  <c r="F610" i="16"/>
  <c r="F696" i="16"/>
  <c r="F689" i="16"/>
  <c r="F835" i="16"/>
  <c r="F805" i="16"/>
  <c r="F25" i="16"/>
  <c r="F64" i="16"/>
  <c r="F60" i="16"/>
  <c r="F148" i="16"/>
  <c r="F285" i="16"/>
  <c r="F281" i="16"/>
  <c r="F255" i="16"/>
  <c r="F359" i="16"/>
  <c r="F723" i="16"/>
  <c r="F719" i="16"/>
  <c r="F708" i="16"/>
  <c r="F831" i="16"/>
  <c r="F55" i="16"/>
  <c r="F275" i="16"/>
  <c r="F259" i="16"/>
  <c r="F251" i="16"/>
  <c r="F683" i="16"/>
  <c r="F692" i="16"/>
  <c r="F825" i="16"/>
  <c r="F799" i="16"/>
  <c r="F353" i="16"/>
  <c r="F386" i="16"/>
  <c r="F382" i="16"/>
  <c r="F604" i="16"/>
  <c r="F600" i="16"/>
  <c r="F596" i="16"/>
  <c r="F592" i="16"/>
  <c r="F588" i="16"/>
  <c r="F584" i="16"/>
  <c r="F580" i="16"/>
  <c r="F576" i="16"/>
  <c r="F715" i="16"/>
  <c r="F711" i="16"/>
  <c r="F707" i="16"/>
  <c r="F703" i="16"/>
  <c r="F688" i="16"/>
  <c r="F684" i="16"/>
  <c r="F822" i="16"/>
  <c r="F819" i="16"/>
  <c r="F813" i="16"/>
  <c r="F810" i="16"/>
  <c r="F804" i="16"/>
  <c r="F28" i="16"/>
  <c r="F24" i="16"/>
  <c r="F43" i="16"/>
  <c r="F39" i="16"/>
  <c r="F35" i="16"/>
  <c r="F54" i="16"/>
  <c r="F50" i="16"/>
  <c r="F167" i="16"/>
  <c r="F163" i="16"/>
  <c r="F159" i="16"/>
  <c r="F155" i="16"/>
  <c r="F151" i="16"/>
  <c r="F147" i="16"/>
  <c r="F143" i="16"/>
  <c r="F139" i="16"/>
  <c r="F135" i="16"/>
  <c r="F274" i="16"/>
  <c r="F270" i="16"/>
  <c r="F266" i="16"/>
  <c r="F262" i="16"/>
  <c r="F258" i="16"/>
  <c r="F254" i="16"/>
  <c r="F250" i="16"/>
  <c r="F246" i="16"/>
  <c r="F378" i="16"/>
  <c r="F374" i="16"/>
  <c r="F370" i="16"/>
  <c r="F366" i="16"/>
  <c r="F362" i="16"/>
  <c r="F358" i="16"/>
  <c r="F354" i="16"/>
  <c r="F607" i="16"/>
  <c r="F699" i="16"/>
  <c r="F695" i="16"/>
  <c r="F816" i="16"/>
  <c r="F807" i="16"/>
  <c r="F801" i="16"/>
  <c r="F597" i="16"/>
  <c r="F40" i="16"/>
  <c r="F32" i="16"/>
  <c r="F267" i="16"/>
  <c r="F23" i="16"/>
  <c r="F385" i="16"/>
  <c r="F381" i="16"/>
  <c r="F603" i="16"/>
  <c r="F599" i="16"/>
  <c r="F595" i="16"/>
  <c r="F591" i="16"/>
  <c r="F587" i="16"/>
  <c r="F583" i="16"/>
  <c r="F579" i="16"/>
  <c r="F575" i="16"/>
  <c r="F714" i="16"/>
  <c r="F710" i="16"/>
  <c r="F706" i="16"/>
  <c r="F702" i="16"/>
  <c r="F691" i="16"/>
  <c r="F687" i="16"/>
  <c r="F827" i="16"/>
  <c r="F821" i="16"/>
  <c r="F818" i="16"/>
  <c r="F812" i="16"/>
  <c r="F798" i="16"/>
  <c r="F795" i="16"/>
  <c r="F589" i="16"/>
  <c r="F581" i="16"/>
  <c r="V127" i="13"/>
  <c r="F31" i="16"/>
  <c r="F27" i="16"/>
  <c r="F46" i="16"/>
  <c r="F42" i="16"/>
  <c r="F38" i="16"/>
  <c r="F34" i="16"/>
  <c r="F57" i="16"/>
  <c r="F53" i="16"/>
  <c r="F49" i="16"/>
  <c r="F166" i="16"/>
  <c r="F162" i="16"/>
  <c r="F158" i="16"/>
  <c r="F154" i="16"/>
  <c r="F150" i="16"/>
  <c r="F146" i="16"/>
  <c r="F142" i="16"/>
  <c r="F138" i="16"/>
  <c r="F134" i="16"/>
  <c r="F277" i="16"/>
  <c r="F273" i="16"/>
  <c r="F269" i="16"/>
  <c r="F265" i="16"/>
  <c r="F261" i="16"/>
  <c r="F257" i="16"/>
  <c r="F253" i="16"/>
  <c r="F249" i="16"/>
  <c r="F377" i="16"/>
  <c r="F373" i="16"/>
  <c r="F369" i="16"/>
  <c r="F365" i="16"/>
  <c r="F361" i="16"/>
  <c r="F357" i="16"/>
  <c r="F606" i="16"/>
  <c r="F698" i="16"/>
  <c r="F694" i="16"/>
  <c r="F824" i="16"/>
  <c r="F815" i="16"/>
  <c r="F809" i="16"/>
  <c r="F133" i="16"/>
  <c r="F384" i="16"/>
  <c r="F380" i="16"/>
  <c r="F573" i="16"/>
  <c r="F602" i="16"/>
  <c r="F598" i="16"/>
  <c r="F594" i="16"/>
  <c r="F590" i="16"/>
  <c r="F586" i="16"/>
  <c r="F582" i="16"/>
  <c r="F578" i="16"/>
  <c r="F574" i="16"/>
  <c r="F717" i="16"/>
  <c r="F713" i="16"/>
  <c r="F709" i="16"/>
  <c r="F705" i="16"/>
  <c r="F701" i="16"/>
  <c r="F690" i="16"/>
  <c r="F686" i="16"/>
  <c r="F793" i="16"/>
  <c r="F826" i="16"/>
  <c r="F820" i="16"/>
  <c r="F806" i="16"/>
  <c r="F803" i="16"/>
  <c r="F797" i="16"/>
  <c r="F794" i="16"/>
  <c r="F47" i="16"/>
  <c r="F30" i="16"/>
  <c r="F26" i="16"/>
  <c r="F45" i="16"/>
  <c r="F41" i="16"/>
  <c r="F37" i="16"/>
  <c r="F33" i="16"/>
  <c r="F56" i="16"/>
  <c r="F52" i="16"/>
  <c r="F48" i="16"/>
  <c r="F165" i="16"/>
  <c r="F161" i="16"/>
  <c r="F157" i="16"/>
  <c r="F153" i="16"/>
  <c r="F149" i="16"/>
  <c r="F145" i="16"/>
  <c r="F141" i="16"/>
  <c r="F137" i="16"/>
  <c r="F276" i="16"/>
  <c r="F272" i="16"/>
  <c r="F268" i="16"/>
  <c r="F264" i="16"/>
  <c r="F260" i="16"/>
  <c r="F256" i="16"/>
  <c r="F252" i="16"/>
  <c r="F248" i="16"/>
  <c r="F244" i="16"/>
  <c r="F376" i="16"/>
  <c r="F372" i="16"/>
  <c r="F364" i="16"/>
  <c r="F360" i="16"/>
  <c r="F356" i="16"/>
  <c r="F693" i="16"/>
  <c r="F823" i="16"/>
  <c r="F800" i="16"/>
  <c r="AK150" i="13"/>
  <c r="AK160" i="13"/>
  <c r="U231" i="13"/>
  <c r="V260" i="13"/>
  <c r="V331" i="13"/>
  <c r="T396" i="13"/>
  <c r="AF131" i="13"/>
  <c r="AF136" i="13"/>
  <c r="AF142" i="13"/>
  <c r="AF152" i="13"/>
  <c r="AF173" i="13"/>
  <c r="AO139" i="13"/>
  <c r="AU139" i="13"/>
  <c r="AO131" i="13"/>
  <c r="AU131" i="13"/>
  <c r="AO152" i="13"/>
  <c r="AU152" i="13"/>
  <c r="AO144" i="13"/>
  <c r="AU144" i="13"/>
  <c r="AO164" i="13"/>
  <c r="AU164" i="13"/>
  <c r="AO156" i="13"/>
  <c r="AU156" i="13"/>
  <c r="AQ124" i="13"/>
  <c r="AR124" i="13"/>
  <c r="BH303" i="13"/>
  <c r="BH295" i="13"/>
  <c r="BH287" i="13"/>
  <c r="BH279" i="13"/>
  <c r="BH271" i="13"/>
  <c r="BH263" i="13"/>
  <c r="BH255" i="13"/>
  <c r="BH247" i="13"/>
  <c r="BH239" i="13"/>
  <c r="BH231" i="13"/>
  <c r="BH223" i="13"/>
  <c r="BH215" i="13"/>
  <c r="BH207" i="13"/>
  <c r="BH199" i="13"/>
  <c r="BH191" i="13"/>
  <c r="BH183" i="13"/>
  <c r="BH175" i="13"/>
  <c r="BH167" i="13"/>
  <c r="BH159" i="13"/>
  <c r="BH151" i="13"/>
  <c r="BH143" i="13"/>
  <c r="BH135" i="13"/>
  <c r="W228" i="13"/>
  <c r="Z266" i="13"/>
  <c r="AF130" i="13"/>
  <c r="AF149" i="13"/>
  <c r="AF141" i="13"/>
  <c r="AF161" i="13"/>
  <c r="AF172" i="13"/>
  <c r="AO138" i="13"/>
  <c r="AU138" i="13"/>
  <c r="AO130" i="13"/>
  <c r="AU130" i="13"/>
  <c r="AO151" i="13"/>
  <c r="AU151" i="13"/>
  <c r="AO143" i="13"/>
  <c r="AU143" i="13"/>
  <c r="AO163" i="13"/>
  <c r="AU163" i="13"/>
  <c r="AO155" i="13"/>
  <c r="AU155" i="13"/>
  <c r="BF300" i="13"/>
  <c r="BF301" i="13"/>
  <c r="BH302" i="13"/>
  <c r="BH294" i="13"/>
  <c r="BH286" i="13"/>
  <c r="BH278" i="13"/>
  <c r="BH270" i="13"/>
  <c r="BH262" i="13"/>
  <c r="BH254" i="13"/>
  <c r="BH246" i="13"/>
  <c r="BH238" i="13"/>
  <c r="BH230" i="13"/>
  <c r="BH222" i="13"/>
  <c r="BH214" i="13"/>
  <c r="BH206" i="13"/>
  <c r="BH198" i="13"/>
  <c r="BH190" i="13"/>
  <c r="BH182" i="13"/>
  <c r="BH174" i="13"/>
  <c r="BH166" i="13"/>
  <c r="BH158" i="13"/>
  <c r="BH150" i="13"/>
  <c r="BH142" i="13"/>
  <c r="AA235" i="13"/>
  <c r="U278" i="13"/>
  <c r="AF129" i="13"/>
  <c r="AF148" i="13"/>
  <c r="AF140" i="13"/>
  <c r="AF154" i="13"/>
  <c r="AF167" i="13"/>
  <c r="AF171" i="13"/>
  <c r="AO137" i="13"/>
  <c r="AU137" i="13"/>
  <c r="AO129" i="13"/>
  <c r="AU129" i="13"/>
  <c r="AO150" i="13"/>
  <c r="AU150" i="13"/>
  <c r="AO142" i="13"/>
  <c r="AU142" i="13"/>
  <c r="AO162" i="13"/>
  <c r="AU162" i="13"/>
  <c r="AO154" i="13"/>
  <c r="AU154" i="13"/>
  <c r="BH301" i="13"/>
  <c r="BH293" i="13"/>
  <c r="BH285" i="13"/>
  <c r="BH277" i="13"/>
  <c r="BH269" i="13"/>
  <c r="BH261" i="13"/>
  <c r="BH253" i="13"/>
  <c r="BH245" i="13"/>
  <c r="BH237" i="13"/>
  <c r="BH229" i="13"/>
  <c r="BH221" i="13"/>
  <c r="BH213" i="13"/>
  <c r="BH205" i="13"/>
  <c r="BH197" i="13"/>
  <c r="BH189" i="13"/>
  <c r="BH181" i="13"/>
  <c r="BH173" i="13"/>
  <c r="BH165" i="13"/>
  <c r="BH149" i="13"/>
  <c r="BH141" i="13"/>
  <c r="BH133" i="13"/>
  <c r="Y286" i="13"/>
  <c r="V348" i="13"/>
  <c r="T360" i="13"/>
  <c r="AF128" i="13"/>
  <c r="AF147" i="13"/>
  <c r="AF139" i="13"/>
  <c r="AF158" i="13"/>
  <c r="AF166" i="13"/>
  <c r="AF170" i="13"/>
  <c r="AO136" i="13"/>
  <c r="AU136" i="13"/>
  <c r="AO128" i="13"/>
  <c r="AU128" i="13"/>
  <c r="AO149" i="13"/>
  <c r="AU149" i="13"/>
  <c r="AO141" i="13"/>
  <c r="AU141" i="13"/>
  <c r="AO161" i="13"/>
  <c r="AU161" i="13"/>
  <c r="AO168" i="13"/>
  <c r="AU168" i="13"/>
  <c r="BH300" i="13"/>
  <c r="BH292" i="13"/>
  <c r="BH284" i="13"/>
  <c r="BH276" i="13"/>
  <c r="BH268" i="13"/>
  <c r="BH260" i="13"/>
  <c r="BH252" i="13"/>
  <c r="BH244" i="13"/>
  <c r="BH236" i="13"/>
  <c r="BH228" i="13"/>
  <c r="BH220" i="13"/>
  <c r="BH212" i="13"/>
  <c r="BH204" i="13"/>
  <c r="BH196" i="13"/>
  <c r="BH188" i="13"/>
  <c r="BH180" i="13"/>
  <c r="BH172" i="13"/>
  <c r="BH164" i="13"/>
  <c r="BH156" i="13"/>
  <c r="BH148" i="13"/>
  <c r="BH140" i="13"/>
  <c r="BH132" i="13"/>
  <c r="AA288" i="13"/>
  <c r="W332" i="13"/>
  <c r="AF127" i="13"/>
  <c r="AF146" i="13"/>
  <c r="AF138" i="13"/>
  <c r="AF157" i="13"/>
  <c r="AF165" i="13"/>
  <c r="AF169" i="13"/>
  <c r="AK124" i="13"/>
  <c r="AO135" i="13"/>
  <c r="AU135" i="13"/>
  <c r="AO127" i="13"/>
  <c r="AU127" i="13"/>
  <c r="AO148" i="13"/>
  <c r="AU148" i="13"/>
  <c r="AO140" i="13"/>
  <c r="AU140" i="13"/>
  <c r="AO160" i="13"/>
  <c r="AU160" i="13"/>
  <c r="AQ148" i="13"/>
  <c r="AR148" i="13"/>
  <c r="AQ156" i="13"/>
  <c r="AR156" i="13"/>
  <c r="BF208" i="13"/>
  <c r="BH299" i="13"/>
  <c r="BH291" i="13"/>
  <c r="BH283" i="13"/>
  <c r="BH275" i="13"/>
  <c r="BH267" i="13"/>
  <c r="BH259" i="13"/>
  <c r="BH251" i="13"/>
  <c r="BH243" i="13"/>
  <c r="BH235" i="13"/>
  <c r="BH227" i="13"/>
  <c r="BH219" i="13"/>
  <c r="BH211" i="13"/>
  <c r="BH203" i="13"/>
  <c r="BH195" i="13"/>
  <c r="BH187" i="13"/>
  <c r="BH179" i="13"/>
  <c r="BH171" i="13"/>
  <c r="BH155" i="13"/>
  <c r="BH147" i="13"/>
  <c r="BH139" i="13"/>
  <c r="BH131" i="13"/>
  <c r="Y187" i="13"/>
  <c r="Y300" i="13"/>
  <c r="W366" i="13"/>
  <c r="T374" i="13"/>
  <c r="AF126" i="13"/>
  <c r="AF145" i="13"/>
  <c r="AF137" i="13"/>
  <c r="AF156" i="13"/>
  <c r="AF164" i="13"/>
  <c r="AF168" i="13"/>
  <c r="AO134" i="13"/>
  <c r="AU134" i="13"/>
  <c r="AO126" i="13"/>
  <c r="AU126" i="13"/>
  <c r="AO147" i="13"/>
  <c r="AU147" i="13"/>
  <c r="AO167" i="13"/>
  <c r="AU167" i="13"/>
  <c r="AO159" i="13"/>
  <c r="AU159" i="13"/>
  <c r="BF232" i="13"/>
  <c r="BF284" i="13"/>
  <c r="BF285" i="13"/>
  <c r="BH298" i="13"/>
  <c r="BH290" i="13"/>
  <c r="BH282" i="13"/>
  <c r="BH274" i="13"/>
  <c r="BH266" i="13"/>
  <c r="BH258" i="13"/>
  <c r="BH250" i="13"/>
  <c r="BH242" i="13"/>
  <c r="BH234" i="13"/>
  <c r="BH226" i="13"/>
  <c r="BH218" i="13"/>
  <c r="BH210" i="13"/>
  <c r="BH202" i="13"/>
  <c r="BH194" i="13"/>
  <c r="BH186" i="13"/>
  <c r="BH178" i="13"/>
  <c r="BH170" i="13"/>
  <c r="BH162" i="13"/>
  <c r="BH154" i="13"/>
  <c r="BH146" i="13"/>
  <c r="BH138" i="13"/>
  <c r="Z218" i="13"/>
  <c r="Z304" i="13"/>
  <c r="AF133" i="13"/>
  <c r="AF134" i="13"/>
  <c r="AF144" i="13"/>
  <c r="AF155" i="13"/>
  <c r="AF163" i="13"/>
  <c r="AK153" i="13"/>
  <c r="AO133" i="13"/>
  <c r="AU133" i="13"/>
  <c r="AO125" i="13"/>
  <c r="AO146" i="13"/>
  <c r="AU146" i="13"/>
  <c r="AO166" i="13"/>
  <c r="AU166" i="13"/>
  <c r="AO158" i="13"/>
  <c r="AU158" i="13"/>
  <c r="BF288" i="13"/>
  <c r="BH297" i="13"/>
  <c r="BH289" i="13"/>
  <c r="BH281" i="13"/>
  <c r="BH273" i="13"/>
  <c r="BH265" i="13"/>
  <c r="BH257" i="13"/>
  <c r="BH249" i="13"/>
  <c r="BH241" i="13"/>
  <c r="BH233" i="13"/>
  <c r="BH225" i="13"/>
  <c r="BH217" i="13"/>
  <c r="BH209" i="13"/>
  <c r="BH201" i="13"/>
  <c r="BH193" i="13"/>
  <c r="BH185" i="13"/>
  <c r="BH177" i="13"/>
  <c r="BH169" i="13"/>
  <c r="BH161" i="13"/>
  <c r="BH153" i="13"/>
  <c r="BH145" i="13"/>
  <c r="BH137" i="13"/>
  <c r="BH129" i="13"/>
  <c r="U216" i="13"/>
  <c r="T258" i="13"/>
  <c r="W313" i="13"/>
  <c r="AF132" i="13"/>
  <c r="AF143" i="13"/>
  <c r="AF151" i="13"/>
  <c r="AF159" i="13"/>
  <c r="AF162" i="13"/>
  <c r="AO132" i="13"/>
  <c r="AU132" i="13"/>
  <c r="AO153" i="13"/>
  <c r="AU153" i="13"/>
  <c r="AO145" i="13"/>
  <c r="AU145" i="13"/>
  <c r="AO165" i="13"/>
  <c r="AU165" i="13"/>
  <c r="AO157" i="13"/>
  <c r="AU157" i="13"/>
  <c r="BH296" i="13"/>
  <c r="BH288" i="13"/>
  <c r="BH280" i="13"/>
  <c r="BH272" i="13"/>
  <c r="BH264" i="13"/>
  <c r="BH256" i="13"/>
  <c r="BH248" i="13"/>
  <c r="BH240" i="13"/>
  <c r="BH232" i="13"/>
  <c r="BH224" i="13"/>
  <c r="BH216" i="13"/>
  <c r="BH208" i="13"/>
  <c r="BH200" i="13"/>
  <c r="BH192" i="13"/>
  <c r="BH184" i="13"/>
  <c r="BH168" i="13"/>
  <c r="BH160" i="13"/>
  <c r="BH152" i="13"/>
  <c r="BH144" i="13"/>
  <c r="BH136" i="13"/>
  <c r="BH128" i="13"/>
  <c r="AK135" i="13"/>
  <c r="AH122" i="13"/>
  <c r="AG122" i="13"/>
  <c r="BH127" i="13"/>
  <c r="W225" i="13"/>
  <c r="T237" i="13"/>
  <c r="W261" i="13"/>
  <c r="V279" i="13"/>
  <c r="V295" i="13"/>
  <c r="T310" i="13"/>
  <c r="V345" i="13"/>
  <c r="T399" i="13"/>
  <c r="Y127" i="13"/>
  <c r="Z125" i="13"/>
  <c r="T307" i="13"/>
  <c r="T127" i="13"/>
  <c r="Z222" i="13"/>
  <c r="Z249" i="13"/>
  <c r="W264" i="13"/>
  <c r="W280" i="13"/>
  <c r="V298" i="13"/>
  <c r="U311" i="13"/>
  <c r="V362" i="13"/>
  <c r="V379" i="13"/>
  <c r="T398" i="13"/>
  <c r="T293" i="13"/>
  <c r="AQ126" i="13"/>
  <c r="AR126" i="13"/>
  <c r="U127" i="13"/>
  <c r="T231" i="13"/>
  <c r="T241" i="13"/>
  <c r="Z252" i="13"/>
  <c r="Y265" i="13"/>
  <c r="Y281" i="13"/>
  <c r="W299" i="13"/>
  <c r="V312" i="13"/>
  <c r="W349" i="13"/>
  <c r="T357" i="13"/>
  <c r="T397" i="13"/>
  <c r="V243" i="13"/>
  <c r="AA253" i="13"/>
  <c r="T217" i="13"/>
  <c r="Z229" i="13"/>
  <c r="T255" i="13"/>
  <c r="AA267" i="13"/>
  <c r="Z287" i="13"/>
  <c r="Z301" i="13"/>
  <c r="W316" i="13"/>
  <c r="T273" i="13"/>
  <c r="Y317" i="13"/>
  <c r="Z127" i="13"/>
  <c r="W217" i="13"/>
  <c r="Z234" i="13"/>
  <c r="W247" i="13"/>
  <c r="U259" i="13"/>
  <c r="V275" i="13"/>
  <c r="AA305" i="13"/>
  <c r="AA319" i="13"/>
  <c r="T343" i="13"/>
  <c r="W363" i="13"/>
  <c r="U242" i="13"/>
  <c r="U294" i="13"/>
  <c r="Z318" i="13"/>
  <c r="W198" i="13"/>
  <c r="AA219" i="13"/>
  <c r="Y218" i="13"/>
  <c r="V217" i="13"/>
  <c r="V225" i="13"/>
  <c r="AA223" i="13"/>
  <c r="Y222" i="13"/>
  <c r="T230" i="13"/>
  <c r="AA230" i="13"/>
  <c r="Y229" i="13"/>
  <c r="V228" i="13"/>
  <c r="AA234" i="13"/>
  <c r="T236" i="13"/>
  <c r="U237" i="13"/>
  <c r="T240" i="13"/>
  <c r="U241" i="13"/>
  <c r="V242" i="13"/>
  <c r="W243" i="13"/>
  <c r="W246" i="13"/>
  <c r="Y247" i="13"/>
  <c r="Z248" i="13"/>
  <c r="AA249" i="13"/>
  <c r="AA252" i="13"/>
  <c r="T254" i="13"/>
  <c r="U255" i="13"/>
  <c r="U258" i="13"/>
  <c r="V259" i="13"/>
  <c r="W260" i="13"/>
  <c r="Y261" i="13"/>
  <c r="Y264" i="13"/>
  <c r="Z265" i="13"/>
  <c r="AA266" i="13"/>
  <c r="U273" i="13"/>
  <c r="V274" i="13"/>
  <c r="W275" i="13"/>
  <c r="V278" i="13"/>
  <c r="W279" i="13"/>
  <c r="Y280" i="13"/>
  <c r="Z281" i="13"/>
  <c r="Z286" i="13"/>
  <c r="AA287" i="13"/>
  <c r="T289" i="13"/>
  <c r="T292" i="13"/>
  <c r="U293" i="13"/>
  <c r="V294" i="13"/>
  <c r="W295" i="13"/>
  <c r="W298" i="13"/>
  <c r="Y299" i="13"/>
  <c r="Z300" i="13"/>
  <c r="AA301" i="13"/>
  <c r="AA304" i="13"/>
  <c r="T306" i="13"/>
  <c r="U307" i="13"/>
  <c r="U310" i="13"/>
  <c r="V311" i="13"/>
  <c r="W312" i="13"/>
  <c r="Y313" i="13"/>
  <c r="Y316" i="13"/>
  <c r="Z317" i="13"/>
  <c r="AA318" i="13"/>
  <c r="T325" i="13"/>
  <c r="V330" i="13"/>
  <c r="W331" i="13"/>
  <c r="T339" i="13"/>
  <c r="T342" i="13"/>
  <c r="V344" i="13"/>
  <c r="W345" i="13"/>
  <c r="W348" i="13"/>
  <c r="T356" i="13"/>
  <c r="V361" i="13"/>
  <c r="W362" i="13"/>
  <c r="T373" i="13"/>
  <c r="V375" i="13"/>
  <c r="V378" i="13"/>
  <c r="W379" i="13"/>
  <c r="AA385" i="13"/>
  <c r="T387" i="13"/>
  <c r="U274" i="13"/>
  <c r="T326" i="13"/>
  <c r="BH126" i="13"/>
  <c r="Z213" i="13"/>
  <c r="Z219" i="13"/>
  <c r="W218" i="13"/>
  <c r="U217" i="13"/>
  <c r="T222" i="13"/>
  <c r="U225" i="13"/>
  <c r="Z223" i="13"/>
  <c r="W222" i="13"/>
  <c r="T229" i="13"/>
  <c r="Z230" i="13"/>
  <c r="W229" i="13"/>
  <c r="U228" i="13"/>
  <c r="T235" i="13"/>
  <c r="U236" i="13"/>
  <c r="V237" i="13"/>
  <c r="U240" i="13"/>
  <c r="V241" i="13"/>
  <c r="W242" i="13"/>
  <c r="Y243" i="13"/>
  <c r="Y246" i="13"/>
  <c r="Z247" i="13"/>
  <c r="AA248" i="13"/>
  <c r="T253" i="13"/>
  <c r="U254" i="13"/>
  <c r="V255" i="13"/>
  <c r="V258" i="13"/>
  <c r="W259" i="13"/>
  <c r="Y260" i="13"/>
  <c r="Z261" i="13"/>
  <c r="Z264" i="13"/>
  <c r="AA265" i="13"/>
  <c r="T267" i="13"/>
  <c r="U272" i="13"/>
  <c r="V273" i="13"/>
  <c r="W274" i="13"/>
  <c r="Y275" i="13"/>
  <c r="W278" i="13"/>
  <c r="Y279" i="13"/>
  <c r="Z280" i="13"/>
  <c r="AA281" i="13"/>
  <c r="AA286" i="13"/>
  <c r="T288" i="13"/>
  <c r="U289" i="13"/>
  <c r="U292" i="13"/>
  <c r="V293" i="13"/>
  <c r="W294" i="13"/>
  <c r="Y295" i="13"/>
  <c r="Y298" i="13"/>
  <c r="Z299" i="13"/>
  <c r="AA300" i="13"/>
  <c r="T305" i="13"/>
  <c r="U306" i="13"/>
  <c r="V307" i="13"/>
  <c r="V310" i="13"/>
  <c r="W311" i="13"/>
  <c r="Y312" i="13"/>
  <c r="Z313" i="13"/>
  <c r="Z316" i="13"/>
  <c r="AA317" i="13"/>
  <c r="T319" i="13"/>
  <c r="T324" i="13"/>
  <c r="W327" i="13"/>
  <c r="W330" i="13"/>
  <c r="AA333" i="13"/>
  <c r="T338" i="13"/>
  <c r="V343" i="13"/>
  <c r="W344" i="13"/>
  <c r="T355" i="13"/>
  <c r="V357" i="13"/>
  <c r="V360" i="13"/>
  <c r="W361" i="13"/>
  <c r="T369" i="13"/>
  <c r="T372" i="13"/>
  <c r="V374" i="13"/>
  <c r="W375" i="13"/>
  <c r="W378" i="13"/>
  <c r="AA384" i="13"/>
  <c r="T386" i="13"/>
  <c r="U224" i="13"/>
  <c r="U211" i="13"/>
  <c r="Y219" i="13"/>
  <c r="V218" i="13"/>
  <c r="AA216" i="13"/>
  <c r="T225" i="13"/>
  <c r="AA224" i="13"/>
  <c r="Y223" i="13"/>
  <c r="V222" i="13"/>
  <c r="AA231" i="13"/>
  <c r="Y230" i="13"/>
  <c r="V229" i="13"/>
  <c r="U235" i="13"/>
  <c r="V236" i="13"/>
  <c r="W237" i="13"/>
  <c r="V240" i="13"/>
  <c r="W241" i="13"/>
  <c r="Y242" i="13"/>
  <c r="Z243" i="13"/>
  <c r="Z246" i="13"/>
  <c r="AA247" i="13"/>
  <c r="T249" i="13"/>
  <c r="T252" i="13"/>
  <c r="U253" i="13"/>
  <c r="V254" i="13"/>
  <c r="W255" i="13"/>
  <c r="W258" i="13"/>
  <c r="Y259" i="13"/>
  <c r="Z260" i="13"/>
  <c r="AA261" i="13"/>
  <c r="AA264" i="13"/>
  <c r="T266" i="13"/>
  <c r="U267" i="13"/>
  <c r="V272" i="13"/>
  <c r="W273" i="13"/>
  <c r="Y274" i="13"/>
  <c r="Z275" i="13"/>
  <c r="Y278" i="13"/>
  <c r="Z279" i="13"/>
  <c r="AA280" i="13"/>
  <c r="T287" i="13"/>
  <c r="U288" i="13"/>
  <c r="V289" i="13"/>
  <c r="V292" i="13"/>
  <c r="W293" i="13"/>
  <c r="Y294" i="13"/>
  <c r="Z295" i="13"/>
  <c r="Z298" i="13"/>
  <c r="AA299" i="13"/>
  <c r="T301" i="13"/>
  <c r="T304" i="13"/>
  <c r="U305" i="13"/>
  <c r="V306" i="13"/>
  <c r="W307" i="13"/>
  <c r="W310" i="13"/>
  <c r="Y311" i="13"/>
  <c r="Z312" i="13"/>
  <c r="AA313" i="13"/>
  <c r="AA316" i="13"/>
  <c r="T318" i="13"/>
  <c r="U319" i="13"/>
  <c r="AA332" i="13"/>
  <c r="T337" i="13"/>
  <c r="V339" i="13"/>
  <c r="V342" i="13"/>
  <c r="T351" i="13"/>
  <c r="T354" i="13"/>
  <c r="V356" i="13"/>
  <c r="T368" i="13"/>
  <c r="V373" i="13"/>
  <c r="T385" i="13"/>
  <c r="W219" i="13"/>
  <c r="U218" i="13"/>
  <c r="Z216" i="13"/>
  <c r="T224" i="13"/>
  <c r="Z224" i="13"/>
  <c r="W223" i="13"/>
  <c r="U222" i="13"/>
  <c r="Z231" i="13"/>
  <c r="W230" i="13"/>
  <c r="U229" i="13"/>
  <c r="U234" i="13"/>
  <c r="V235" i="13"/>
  <c r="W236" i="13"/>
  <c r="Y237" i="13"/>
  <c r="W240" i="13"/>
  <c r="Y241" i="13"/>
  <c r="Z242" i="13"/>
  <c r="AA243" i="13"/>
  <c r="AA246" i="13"/>
  <c r="T248" i="13"/>
  <c r="U249" i="13"/>
  <c r="U252" i="13"/>
  <c r="V253" i="13"/>
  <c r="W254" i="13"/>
  <c r="Y255" i="13"/>
  <c r="Y258" i="13"/>
  <c r="Z259" i="13"/>
  <c r="AA260" i="13"/>
  <c r="T265" i="13"/>
  <c r="U266" i="13"/>
  <c r="V267" i="13"/>
  <c r="W272" i="13"/>
  <c r="Y273" i="13"/>
  <c r="Z274" i="13"/>
  <c r="AA275" i="13"/>
  <c r="Z278" i="13"/>
  <c r="AA279" i="13"/>
  <c r="T281" i="13"/>
  <c r="T286" i="13"/>
  <c r="U287" i="13"/>
  <c r="V288" i="13"/>
  <c r="W289" i="13"/>
  <c r="W292" i="13"/>
  <c r="Y293" i="13"/>
  <c r="Z294" i="13"/>
  <c r="AA295" i="13"/>
  <c r="AA298" i="13"/>
  <c r="T300" i="13"/>
  <c r="U301" i="13"/>
  <c r="U304" i="13"/>
  <c r="V305" i="13"/>
  <c r="W306" i="13"/>
  <c r="Y307" i="13"/>
  <c r="Y310" i="13"/>
  <c r="Z311" i="13"/>
  <c r="AA312" i="13"/>
  <c r="T317" i="13"/>
  <c r="U318" i="13"/>
  <c r="V319" i="13"/>
  <c r="AA331" i="13"/>
  <c r="T333" i="13"/>
  <c r="T336" i="13"/>
  <c r="V338" i="13"/>
  <c r="T350" i="13"/>
  <c r="V355" i="13"/>
  <c r="T367" i="13"/>
  <c r="V369" i="13"/>
  <c r="V372" i="13"/>
  <c r="T381" i="13"/>
  <c r="T384" i="13"/>
  <c r="W387" i="13"/>
  <c r="Y248" i="13"/>
  <c r="W380" i="13"/>
  <c r="T216" i="13"/>
  <c r="V219" i="13"/>
  <c r="AA217" i="13"/>
  <c r="Y216" i="13"/>
  <c r="T223" i="13"/>
  <c r="Y224" i="13"/>
  <c r="V223" i="13"/>
  <c r="AA225" i="13"/>
  <c r="Y231" i="13"/>
  <c r="V230" i="13"/>
  <c r="AA228" i="13"/>
  <c r="V234" i="13"/>
  <c r="W235" i="13"/>
  <c r="Y236" i="13"/>
  <c r="Z237" i="13"/>
  <c r="Y240" i="13"/>
  <c r="Z241" i="13"/>
  <c r="AA242" i="13"/>
  <c r="T247" i="13"/>
  <c r="U248" i="13"/>
  <c r="V252" i="13"/>
  <c r="W253" i="13"/>
  <c r="Y254" i="13"/>
  <c r="Z255" i="13"/>
  <c r="Z258" i="13"/>
  <c r="AA259" i="13"/>
  <c r="T261" i="13"/>
  <c r="T264" i="13"/>
  <c r="U265" i="13"/>
  <c r="V266" i="13"/>
  <c r="W267" i="13"/>
  <c r="Y272" i="13"/>
  <c r="Z273" i="13"/>
  <c r="AA274" i="13"/>
  <c r="T272" i="13"/>
  <c r="AA278" i="13"/>
  <c r="T280" i="13"/>
  <c r="U281" i="13"/>
  <c r="U286" i="13"/>
  <c r="V287" i="13"/>
  <c r="W288" i="13"/>
  <c r="Y289" i="13"/>
  <c r="Y292" i="13"/>
  <c r="Z293" i="13"/>
  <c r="AA294" i="13"/>
  <c r="T299" i="13"/>
  <c r="U300" i="13"/>
  <c r="V301" i="13"/>
  <c r="V304" i="13"/>
  <c r="W305" i="13"/>
  <c r="Y306" i="13"/>
  <c r="Z307" i="13"/>
  <c r="Z310" i="13"/>
  <c r="AA311" i="13"/>
  <c r="T313" i="13"/>
  <c r="T316" i="13"/>
  <c r="U317" i="13"/>
  <c r="V318" i="13"/>
  <c r="W319" i="13"/>
  <c r="AA330" i="13"/>
  <c r="T332" i="13"/>
  <c r="V337" i="13"/>
  <c r="T349" i="13"/>
  <c r="V351" i="13"/>
  <c r="V354" i="13"/>
  <c r="T363" i="13"/>
  <c r="T366" i="13"/>
  <c r="V368" i="13"/>
  <c r="T380" i="13"/>
  <c r="W386" i="13"/>
  <c r="T219" i="13"/>
  <c r="Z217" i="13"/>
  <c r="W216" i="13"/>
  <c r="Z225" i="13"/>
  <c r="W224" i="13"/>
  <c r="W231" i="13"/>
  <c r="Z228" i="13"/>
  <c r="W234" i="13"/>
  <c r="Y235" i="13"/>
  <c r="Z236" i="13"/>
  <c r="T234" i="13"/>
  <c r="Z240" i="13"/>
  <c r="T243" i="13"/>
  <c r="T246" i="13"/>
  <c r="W249" i="13"/>
  <c r="W252" i="13"/>
  <c r="Y253" i="13"/>
  <c r="Z254" i="13"/>
  <c r="T260" i="13"/>
  <c r="U261" i="13"/>
  <c r="U264" i="13"/>
  <c r="V265" i="13"/>
  <c r="W266" i="13"/>
  <c r="Y267" i="13"/>
  <c r="Z272" i="13"/>
  <c r="T275" i="13"/>
  <c r="T279" i="13"/>
  <c r="U280" i="13"/>
  <c r="V281" i="13"/>
  <c r="V286" i="13"/>
  <c r="W287" i="13"/>
  <c r="Y288" i="13"/>
  <c r="Z289" i="13"/>
  <c r="Z292" i="13"/>
  <c r="T295" i="13"/>
  <c r="T298" i="13"/>
  <c r="U299" i="13"/>
  <c r="V300" i="13"/>
  <c r="W301" i="13"/>
  <c r="W304" i="13"/>
  <c r="Y305" i="13"/>
  <c r="Z306" i="13"/>
  <c r="T312" i="13"/>
  <c r="U313" i="13"/>
  <c r="U316" i="13"/>
  <c r="V317" i="13"/>
  <c r="W318" i="13"/>
  <c r="Y319" i="13"/>
  <c r="V333" i="13"/>
  <c r="V336" i="13"/>
  <c r="V350" i="13"/>
  <c r="V367" i="13"/>
  <c r="V381" i="13"/>
  <c r="T172" i="13"/>
  <c r="T218" i="13"/>
  <c r="T228" i="13"/>
  <c r="T126" i="13"/>
  <c r="Y169" i="13"/>
  <c r="T174" i="13"/>
  <c r="V186" i="13"/>
  <c r="AA207" i="13"/>
  <c r="Y213" i="13"/>
  <c r="V212" i="13"/>
  <c r="AA210" i="13"/>
  <c r="W212" i="13"/>
  <c r="U126" i="13"/>
  <c r="Y195" i="13"/>
  <c r="Y206" i="13"/>
  <c r="W213" i="13"/>
  <c r="U212" i="13"/>
  <c r="Z210" i="13"/>
  <c r="V126" i="13"/>
  <c r="Z155" i="13"/>
  <c r="AA166" i="13"/>
  <c r="AA178" i="13"/>
  <c r="V194" i="13"/>
  <c r="V213" i="13"/>
  <c r="AA211" i="13"/>
  <c r="Y210" i="13"/>
  <c r="AA174" i="13"/>
  <c r="Y181" i="13"/>
  <c r="AA192" i="13"/>
  <c r="T210" i="13"/>
  <c r="U213" i="13"/>
  <c r="Z211" i="13"/>
  <c r="W210" i="13"/>
  <c r="Y126" i="13"/>
  <c r="Y150" i="13"/>
  <c r="Y168" i="13"/>
  <c r="Y166" i="13"/>
  <c r="T201" i="13"/>
  <c r="T213" i="13"/>
  <c r="AA212" i="13"/>
  <c r="Y211" i="13"/>
  <c r="V210" i="13"/>
  <c r="Z126" i="13"/>
  <c r="T166" i="13"/>
  <c r="T188" i="13"/>
  <c r="U201" i="13"/>
  <c r="T212" i="13"/>
  <c r="Z212" i="13"/>
  <c r="W211" i="13"/>
  <c r="T142" i="13"/>
  <c r="AA169" i="13"/>
  <c r="Y173" i="13"/>
  <c r="AA188" i="13"/>
  <c r="Z199" i="13"/>
  <c r="T211" i="13"/>
  <c r="AA125" i="13"/>
  <c r="V149" i="13"/>
  <c r="AA163" i="13"/>
  <c r="U168" i="13"/>
  <c r="T173" i="13"/>
  <c r="Z174" i="13"/>
  <c r="U172" i="13"/>
  <c r="U180" i="13"/>
  <c r="Z178" i="13"/>
  <c r="T187" i="13"/>
  <c r="Z188" i="13"/>
  <c r="W187" i="13"/>
  <c r="U186" i="13"/>
  <c r="W195" i="13"/>
  <c r="U194" i="13"/>
  <c r="Z192" i="13"/>
  <c r="T200" i="13"/>
  <c r="AA200" i="13"/>
  <c r="Y199" i="13"/>
  <c r="V198" i="13"/>
  <c r="Z207" i="13"/>
  <c r="W206" i="13"/>
  <c r="U205" i="13"/>
  <c r="BH125" i="13"/>
  <c r="AA167" i="13"/>
  <c r="AA175" i="13"/>
  <c r="Y174" i="13"/>
  <c r="T178" i="13"/>
  <c r="AA179" i="13"/>
  <c r="Y178" i="13"/>
  <c r="AA189" i="13"/>
  <c r="Y188" i="13"/>
  <c r="V187" i="13"/>
  <c r="T192" i="13"/>
  <c r="V195" i="13"/>
  <c r="AA193" i="13"/>
  <c r="Y192" i="13"/>
  <c r="T199" i="13"/>
  <c r="Z200" i="13"/>
  <c r="W199" i="13"/>
  <c r="U198" i="13"/>
  <c r="Y207" i="13"/>
  <c r="V206" i="13"/>
  <c r="AA204" i="13"/>
  <c r="V205" i="13"/>
  <c r="T125" i="13"/>
  <c r="T169" i="13"/>
  <c r="Z175" i="13"/>
  <c r="U173" i="13"/>
  <c r="T181" i="13"/>
  <c r="U181" i="13"/>
  <c r="Z179" i="13"/>
  <c r="Z189" i="13"/>
  <c r="W188" i="13"/>
  <c r="U187" i="13"/>
  <c r="T195" i="13"/>
  <c r="U195" i="13"/>
  <c r="Z193" i="13"/>
  <c r="W192" i="13"/>
  <c r="AA201" i="13"/>
  <c r="Y200" i="13"/>
  <c r="V199" i="13"/>
  <c r="W207" i="13"/>
  <c r="U206" i="13"/>
  <c r="Z204" i="13"/>
  <c r="U125" i="13"/>
  <c r="AA151" i="13"/>
  <c r="U157" i="13"/>
  <c r="T168" i="13"/>
  <c r="Y167" i="13"/>
  <c r="Y175" i="13"/>
  <c r="AA172" i="13"/>
  <c r="T180" i="13"/>
  <c r="AA180" i="13"/>
  <c r="Y179" i="13"/>
  <c r="Y189" i="13"/>
  <c r="V188" i="13"/>
  <c r="AA186" i="13"/>
  <c r="T194" i="13"/>
  <c r="AA194" i="13"/>
  <c r="Y193" i="13"/>
  <c r="V192" i="13"/>
  <c r="Z201" i="13"/>
  <c r="W200" i="13"/>
  <c r="U199" i="13"/>
  <c r="T204" i="13"/>
  <c r="V207" i="13"/>
  <c r="AA205" i="13"/>
  <c r="Y204" i="13"/>
  <c r="V125" i="13"/>
  <c r="T167" i="13"/>
  <c r="Z172" i="13"/>
  <c r="T179" i="13"/>
  <c r="Z180" i="13"/>
  <c r="W189" i="13"/>
  <c r="Z186" i="13"/>
  <c r="T193" i="13"/>
  <c r="Z194" i="13"/>
  <c r="W193" i="13"/>
  <c r="Y201" i="13"/>
  <c r="V200" i="13"/>
  <c r="AA198" i="13"/>
  <c r="T206" i="13"/>
  <c r="U207" i="13"/>
  <c r="Z205" i="13"/>
  <c r="W204" i="13"/>
  <c r="U145" i="13"/>
  <c r="AA173" i="13"/>
  <c r="AA181" i="13"/>
  <c r="T186" i="13"/>
  <c r="V189" i="13"/>
  <c r="AA187" i="13"/>
  <c r="Y186" i="13"/>
  <c r="AA195" i="13"/>
  <c r="Y194" i="13"/>
  <c r="V193" i="13"/>
  <c r="W201" i="13"/>
  <c r="Z198" i="13"/>
  <c r="T205" i="13"/>
  <c r="AA206" i="13"/>
  <c r="Y205" i="13"/>
  <c r="V204" i="13"/>
  <c r="T175" i="13"/>
  <c r="Z173" i="13"/>
  <c r="Z181" i="13"/>
  <c r="T189" i="13"/>
  <c r="T198" i="13"/>
  <c r="U204" i="13"/>
  <c r="Z143" i="13"/>
  <c r="T145" i="13"/>
  <c r="AA144" i="13"/>
  <c r="Y143" i="13"/>
  <c r="V142" i="13"/>
  <c r="Z151" i="13"/>
  <c r="U149" i="13"/>
  <c r="T157" i="13"/>
  <c r="AA156" i="13"/>
  <c r="Y155" i="13"/>
  <c r="V154" i="13"/>
  <c r="Z163" i="13"/>
  <c r="U161" i="13"/>
  <c r="T154" i="13"/>
  <c r="T144" i="13"/>
  <c r="Z144" i="13"/>
  <c r="U142" i="13"/>
  <c r="Y151" i="13"/>
  <c r="V150" i="13"/>
  <c r="AA148" i="13"/>
  <c r="T156" i="13"/>
  <c r="Z156" i="13"/>
  <c r="U154" i="13"/>
  <c r="Y163" i="13"/>
  <c r="AA160" i="13"/>
  <c r="T143" i="13"/>
  <c r="Y144" i="13"/>
  <c r="V143" i="13"/>
  <c r="AA145" i="13"/>
  <c r="U150" i="13"/>
  <c r="Z148" i="13"/>
  <c r="T155" i="13"/>
  <c r="Y156" i="13"/>
  <c r="V155" i="13"/>
  <c r="AA157" i="13"/>
  <c r="U162" i="13"/>
  <c r="Z160" i="13"/>
  <c r="Z145" i="13"/>
  <c r="U143" i="13"/>
  <c r="T148" i="13"/>
  <c r="V151" i="13"/>
  <c r="AA149" i="13"/>
  <c r="Y148" i="13"/>
  <c r="Z157" i="13"/>
  <c r="U155" i="13"/>
  <c r="T160" i="13"/>
  <c r="AA161" i="13"/>
  <c r="Y160" i="13"/>
  <c r="Y162" i="13"/>
  <c r="Z139" i="13"/>
  <c r="Y145" i="13"/>
  <c r="V144" i="13"/>
  <c r="AA142" i="13"/>
  <c r="T151" i="13"/>
  <c r="Z149" i="13"/>
  <c r="Y157" i="13"/>
  <c r="V156" i="13"/>
  <c r="AA154" i="13"/>
  <c r="T163" i="13"/>
  <c r="Z161" i="13"/>
  <c r="W138" i="13"/>
  <c r="Z142" i="13"/>
  <c r="T150" i="13"/>
  <c r="AA150" i="13"/>
  <c r="Y149" i="13"/>
  <c r="V148" i="13"/>
  <c r="Z154" i="13"/>
  <c r="T162" i="13"/>
  <c r="AA162" i="13"/>
  <c r="Y161" i="13"/>
  <c r="U137" i="13"/>
  <c r="T124" i="13"/>
  <c r="U132" i="13"/>
  <c r="Y139" i="13"/>
  <c r="V138" i="13"/>
  <c r="AA136" i="13"/>
  <c r="AA131" i="13"/>
  <c r="W139" i="13"/>
  <c r="U138" i="13"/>
  <c r="Z136" i="13"/>
  <c r="Z130" i="13"/>
  <c r="V139" i="13"/>
  <c r="AA137" i="13"/>
  <c r="Y136" i="13"/>
  <c r="T136" i="13"/>
  <c r="U139" i="13"/>
  <c r="Z137" i="13"/>
  <c r="W136" i="13"/>
  <c r="U130" i="13"/>
  <c r="T139" i="13"/>
  <c r="AA138" i="13"/>
  <c r="Y137" i="13"/>
  <c r="V136" i="13"/>
  <c r="T138" i="13"/>
  <c r="Z138" i="13"/>
  <c r="W137" i="13"/>
  <c r="Z132" i="13"/>
  <c r="T137" i="13"/>
  <c r="Y138" i="13"/>
  <c r="V130" i="13"/>
  <c r="AA132" i="13"/>
  <c r="Z131" i="13"/>
  <c r="T133" i="13"/>
  <c r="Y131" i="13"/>
  <c r="Z133" i="13"/>
  <c r="Y132" i="13"/>
  <c r="T130" i="13"/>
  <c r="Y133" i="13"/>
  <c r="V131" i="13"/>
  <c r="AA130" i="13"/>
  <c r="V132" i="13"/>
  <c r="U131" i="13"/>
  <c r="V133" i="13"/>
  <c r="G124" i="13"/>
  <c r="S124" i="13"/>
  <c r="U133" i="13"/>
  <c r="T132" i="13"/>
  <c r="Y124" i="13"/>
  <c r="Z124" i="13"/>
  <c r="AA124" i="13"/>
  <c r="BH124" i="13"/>
  <c r="AQ139" i="13"/>
  <c r="AR139" i="13"/>
  <c r="S130" i="13"/>
  <c r="AO124" i="13"/>
  <c r="AU124" i="13"/>
  <c r="AQ138" i="13"/>
  <c r="AR138" i="13"/>
  <c r="BF216" i="13"/>
  <c r="BF192" i="13"/>
  <c r="BF264" i="13"/>
  <c r="BG192" i="13"/>
  <c r="BF252" i="13"/>
  <c r="BF253" i="13"/>
  <c r="BF200" i="13"/>
  <c r="AR170" i="13"/>
  <c r="I6" i="14"/>
  <c r="S142" i="13"/>
  <c r="BG232" i="13"/>
  <c r="BF204" i="13"/>
  <c r="BF205" i="13"/>
  <c r="BF206" i="13"/>
  <c r="BG206" i="13"/>
  <c r="BF256" i="13"/>
  <c r="BF236" i="13"/>
  <c r="BF237" i="13"/>
  <c r="BG237" i="13"/>
  <c r="BG301" i="13"/>
  <c r="BG288" i="13"/>
  <c r="BG284" i="13"/>
  <c r="BF244" i="13"/>
  <c r="BF245" i="13"/>
  <c r="BG245" i="13"/>
  <c r="BF280" i="13"/>
  <c r="BG300" i="13"/>
  <c r="BF176" i="13"/>
  <c r="BG176" i="13"/>
  <c r="BG164" i="13"/>
  <c r="BF184" i="13"/>
  <c r="BG184" i="13"/>
  <c r="BF296" i="13"/>
  <c r="BG296" i="13"/>
  <c r="BG252" i="13"/>
  <c r="BG256" i="13"/>
  <c r="BG200" i="13"/>
  <c r="BG136" i="13"/>
  <c r="BG208" i="13"/>
  <c r="BG216" i="13"/>
  <c r="BG280" i="13"/>
  <c r="BG253" i="13"/>
  <c r="BG244" i="13"/>
  <c r="BG128" i="13"/>
  <c r="BG264" i="13"/>
  <c r="BG285" i="13"/>
  <c r="E58" i="26"/>
  <c r="E54" i="26"/>
  <c r="E60" i="26"/>
  <c r="E56" i="26"/>
  <c r="E59" i="26"/>
  <c r="E55" i="26"/>
  <c r="E53" i="26"/>
  <c r="E57" i="26"/>
  <c r="BF172" i="13"/>
  <c r="BG172" i="13"/>
  <c r="G463" i="16"/>
  <c r="H463" i="16"/>
  <c r="BF144" i="13"/>
  <c r="BG144" i="13"/>
  <c r="BF228" i="13"/>
  <c r="BF229" i="13"/>
  <c r="BG229" i="13"/>
  <c r="BF276" i="13"/>
  <c r="BF277" i="13"/>
  <c r="BG277" i="13"/>
  <c r="BF132" i="13"/>
  <c r="BG132" i="13"/>
  <c r="BF260" i="13"/>
  <c r="BF261" i="13"/>
  <c r="BG261" i="13"/>
  <c r="BF268" i="13"/>
  <c r="BF269" i="13"/>
  <c r="BG269" i="13"/>
  <c r="G243" i="16"/>
  <c r="H243" i="16"/>
  <c r="G903" i="16"/>
  <c r="H903" i="16"/>
  <c r="J903" i="16"/>
  <c r="BF272" i="13"/>
  <c r="BG272" i="13"/>
  <c r="J793" i="16"/>
  <c r="G793" i="16"/>
  <c r="H793" i="16"/>
  <c r="J353" i="16"/>
  <c r="G353" i="16"/>
  <c r="H353" i="16"/>
  <c r="G573" i="16"/>
  <c r="H573" i="16"/>
  <c r="J23" i="16"/>
  <c r="G23" i="16"/>
  <c r="H23" i="16"/>
  <c r="G683" i="16"/>
  <c r="H683" i="16"/>
  <c r="J133" i="16"/>
  <c r="G133" i="16"/>
  <c r="H133" i="16"/>
  <c r="J463" i="16"/>
  <c r="J492" i="16"/>
  <c r="J506" i="16"/>
  <c r="J485" i="16"/>
  <c r="J494" i="16"/>
  <c r="J488" i="16"/>
  <c r="J505" i="16"/>
  <c r="J477" i="16"/>
  <c r="J479" i="16"/>
  <c r="J473" i="16"/>
  <c r="J481" i="16"/>
  <c r="J487" i="16"/>
  <c r="J482" i="16"/>
  <c r="J498" i="16"/>
  <c r="J495" i="16"/>
  <c r="J470" i="16"/>
  <c r="J484" i="16"/>
  <c r="J480" i="16"/>
  <c r="J504" i="16"/>
  <c r="J472" i="16"/>
  <c r="J503" i="16"/>
  <c r="J478" i="16"/>
  <c r="BF292" i="13"/>
  <c r="BF293" i="13"/>
  <c r="BG293" i="13"/>
  <c r="BF212" i="13"/>
  <c r="BF213" i="13"/>
  <c r="BG213" i="13"/>
  <c r="BF248" i="13"/>
  <c r="BG248" i="13"/>
  <c r="BF240" i="13"/>
  <c r="BF241" i="13"/>
  <c r="BG241" i="13"/>
  <c r="J474" i="16"/>
  <c r="J483" i="16"/>
  <c r="J493" i="16"/>
  <c r="J507" i="16"/>
  <c r="J476" i="16"/>
  <c r="J464" i="16"/>
  <c r="J496" i="16"/>
  <c r="J466" i="16"/>
  <c r="J486" i="16"/>
  <c r="J500" i="16"/>
  <c r="J471" i="16"/>
  <c r="BF220" i="13"/>
  <c r="BF221" i="13"/>
  <c r="BG221" i="13"/>
  <c r="BF224" i="13"/>
  <c r="BG224" i="13"/>
  <c r="BF180" i="13"/>
  <c r="BG180" i="13"/>
  <c r="S186" i="13"/>
  <c r="BF188" i="13"/>
  <c r="BF189" i="13"/>
  <c r="BG189" i="13"/>
  <c r="J501" i="16"/>
  <c r="J467" i="16"/>
  <c r="J475" i="16"/>
  <c r="J468" i="16"/>
  <c r="J499" i="16"/>
  <c r="J465" i="16"/>
  <c r="J469" i="16"/>
  <c r="J489" i="16"/>
  <c r="J497" i="16"/>
  <c r="J490" i="16"/>
  <c r="J491" i="16"/>
  <c r="J502" i="16"/>
  <c r="BF196" i="13"/>
  <c r="BF197" i="13"/>
  <c r="BG197" i="13"/>
  <c r="C207" i="15"/>
  <c r="J573" i="16"/>
  <c r="J683" i="16"/>
  <c r="J243" i="16"/>
  <c r="C179" i="15"/>
  <c r="AU125" i="13"/>
  <c r="G270" i="16"/>
  <c r="C203" i="15"/>
  <c r="C83" i="15"/>
  <c r="C103" i="15"/>
  <c r="C143" i="15"/>
  <c r="C155" i="15"/>
  <c r="C171" i="15"/>
  <c r="C215" i="15"/>
  <c r="C187" i="15"/>
  <c r="C151" i="15"/>
  <c r="C211" i="15"/>
  <c r="C247" i="15"/>
  <c r="C191" i="15"/>
  <c r="C119" i="15"/>
  <c r="C139" i="15"/>
  <c r="C135" i="15"/>
  <c r="C175" i="15"/>
  <c r="C235" i="15"/>
  <c r="C87" i="15"/>
  <c r="C95" i="15"/>
  <c r="C111" i="15"/>
  <c r="C159" i="15"/>
  <c r="C183" i="15"/>
  <c r="C223" i="15"/>
  <c r="C243" i="15"/>
  <c r="C123" i="15"/>
  <c r="C107" i="15"/>
  <c r="C239" i="15"/>
  <c r="C219" i="15"/>
  <c r="C75" i="15"/>
  <c r="C99" i="15"/>
  <c r="C115" i="15"/>
  <c r="C163" i="15"/>
  <c r="C227" i="15"/>
  <c r="C91" i="15"/>
  <c r="C195" i="15"/>
  <c r="C231" i="15"/>
  <c r="C147" i="15"/>
  <c r="C127" i="15"/>
  <c r="J712" i="16"/>
  <c r="J354" i="16"/>
  <c r="J30" i="16"/>
  <c r="C199" i="15"/>
  <c r="J249" i="16"/>
  <c r="J690" i="16"/>
  <c r="J250" i="16"/>
  <c r="J136" i="16"/>
  <c r="J797" i="16"/>
  <c r="J47" i="16"/>
  <c r="C79" i="15"/>
  <c r="J580" i="16"/>
  <c r="J31" i="16"/>
  <c r="J284" i="16"/>
  <c r="J34" i="16"/>
  <c r="J63" i="16"/>
  <c r="J363" i="16"/>
  <c r="J64" i="16"/>
  <c r="J163" i="16"/>
  <c r="J359" i="16"/>
  <c r="J384" i="16"/>
  <c r="J589" i="16"/>
  <c r="J708" i="16"/>
  <c r="J805" i="16"/>
  <c r="J24" i="16"/>
  <c r="J50" i="16"/>
  <c r="J37" i="16"/>
  <c r="J65" i="16"/>
  <c r="J46" i="16"/>
  <c r="J174" i="16"/>
  <c r="J166" i="16"/>
  <c r="J255" i="16"/>
  <c r="J276" i="16"/>
  <c r="J140" i="16"/>
  <c r="J367" i="16"/>
  <c r="J170" i="16"/>
  <c r="J579" i="16"/>
  <c r="J588" i="16"/>
  <c r="J172" i="16"/>
  <c r="J393" i="16"/>
  <c r="J596" i="16"/>
  <c r="J706" i="16"/>
  <c r="J727" i="16"/>
  <c r="J611" i="16"/>
  <c r="J813" i="16"/>
  <c r="J826" i="16"/>
  <c r="J804" i="16"/>
  <c r="J285" i="16"/>
  <c r="J372" i="16"/>
  <c r="J583" i="16"/>
  <c r="J41" i="16"/>
  <c r="J366" i="16"/>
  <c r="J135" i="16"/>
  <c r="J58" i="16"/>
  <c r="J592" i="16"/>
  <c r="C71" i="15"/>
  <c r="J379" i="16"/>
  <c r="J152" i="16"/>
  <c r="J36" i="16"/>
  <c r="J67" i="16"/>
  <c r="J281" i="16"/>
  <c r="J385" i="16"/>
  <c r="J614" i="16"/>
  <c r="J692" i="16"/>
  <c r="J831" i="16"/>
  <c r="J269" i="16"/>
  <c r="J605" i="16"/>
  <c r="J808" i="16"/>
  <c r="J814" i="16"/>
  <c r="J819" i="16"/>
  <c r="J811" i="16"/>
  <c r="J817" i="16"/>
  <c r="J726" i="16"/>
  <c r="J800" i="16"/>
  <c r="J806" i="16"/>
  <c r="J832" i="16"/>
  <c r="J825" i="16"/>
  <c r="J803" i="16"/>
  <c r="J809" i="16"/>
  <c r="J835" i="16"/>
  <c r="J721" i="16"/>
  <c r="J724" i="16"/>
  <c r="J798" i="16"/>
  <c r="J824" i="16"/>
  <c r="J830" i="16"/>
  <c r="J691" i="16"/>
  <c r="J795" i="16"/>
  <c r="J801" i="16"/>
  <c r="J827" i="16"/>
  <c r="J833" i="16"/>
  <c r="J699" i="16"/>
  <c r="J816" i="16"/>
  <c r="J822" i="16"/>
  <c r="J604" i="16"/>
  <c r="J27" i="16"/>
  <c r="J51" i="16"/>
  <c r="J158" i="16"/>
  <c r="J270" i="16"/>
  <c r="J608" i="16"/>
  <c r="J355" i="16"/>
  <c r="J698" i="16"/>
  <c r="J719" i="16"/>
  <c r="J716" i="16"/>
  <c r="J796" i="16"/>
  <c r="J602" i="16"/>
  <c r="J272" i="16"/>
  <c r="J358" i="16"/>
  <c r="J54" i="16"/>
  <c r="J576" i="16"/>
  <c r="J371" i="16"/>
  <c r="J144" i="16"/>
  <c r="J704" i="16"/>
  <c r="J29" i="16"/>
  <c r="J52" i="16"/>
  <c r="J39" i="16"/>
  <c r="J62" i="16"/>
  <c r="J56" i="16"/>
  <c r="J137" i="16"/>
  <c r="J139" i="16"/>
  <c r="J134" i="16"/>
  <c r="J157" i="16"/>
  <c r="J149" i="16"/>
  <c r="J263" i="16"/>
  <c r="J357" i="16"/>
  <c r="J375" i="16"/>
  <c r="J362" i="16"/>
  <c r="J275" i="16"/>
  <c r="J577" i="16"/>
  <c r="J616" i="16"/>
  <c r="J590" i="16"/>
  <c r="J597" i="16"/>
  <c r="J714" i="16"/>
  <c r="J689" i="16"/>
  <c r="J715" i="16"/>
  <c r="J821" i="16"/>
  <c r="J834" i="16"/>
  <c r="J812" i="16"/>
  <c r="J701" i="16"/>
  <c r="J388" i="16"/>
  <c r="J138" i="16"/>
  <c r="J591" i="16"/>
  <c r="J374" i="16"/>
  <c r="J143" i="16"/>
  <c r="J28" i="16"/>
  <c r="J720" i="16"/>
  <c r="J382" i="16"/>
  <c r="J696" i="16"/>
  <c r="J160" i="16"/>
  <c r="J44" i="16"/>
  <c r="J150" i="16"/>
  <c r="J697" i="16"/>
  <c r="J810" i="16"/>
  <c r="J718" i="16"/>
  <c r="J725" i="16"/>
  <c r="J38" i="16"/>
  <c r="J247" i="16"/>
  <c r="J254" i="16"/>
  <c r="J574" i="16"/>
  <c r="J582" i="16"/>
  <c r="J818" i="16"/>
  <c r="J277" i="16"/>
  <c r="J42" i="16"/>
  <c r="J575" i="16"/>
  <c r="J258" i="16"/>
  <c r="J55" i="16"/>
  <c r="J49" i="16"/>
  <c r="J53" i="16"/>
  <c r="J40" i="16"/>
  <c r="J145" i="16"/>
  <c r="J171" i="16"/>
  <c r="J156" i="16"/>
  <c r="J271" i="16"/>
  <c r="J365" i="16"/>
  <c r="J383" i="16"/>
  <c r="J370" i="16"/>
  <c r="J278" i="16"/>
  <c r="J262" i="16"/>
  <c r="J585" i="16"/>
  <c r="J584" i="16"/>
  <c r="J283" i="16"/>
  <c r="J165" i="16"/>
  <c r="J595" i="16"/>
  <c r="J613" i="16"/>
  <c r="J722" i="16"/>
  <c r="J694" i="16"/>
  <c r="J713" i="16"/>
  <c r="J829" i="16"/>
  <c r="J799" i="16"/>
  <c r="J820" i="16"/>
  <c r="J709" i="16"/>
  <c r="J396" i="16"/>
  <c r="J146" i="16"/>
  <c r="J599" i="16"/>
  <c r="J151" i="16"/>
  <c r="J688" i="16"/>
  <c r="J164" i="16"/>
  <c r="J25" i="16"/>
  <c r="J387" i="16"/>
  <c r="J693" i="16"/>
  <c r="J35" i="16"/>
  <c r="J159" i="16"/>
  <c r="J364" i="16"/>
  <c r="J390" i="16"/>
  <c r="J168" i="16"/>
  <c r="J356" i="16"/>
  <c r="J177" i="16"/>
  <c r="J282" i="16"/>
  <c r="J251" i="16"/>
  <c r="J395" i="16"/>
  <c r="J711" i="16"/>
  <c r="J594" i="16"/>
  <c r="J615" i="16"/>
  <c r="J147" i="16"/>
  <c r="J57" i="16"/>
  <c r="J153" i="16"/>
  <c r="J252" i="16"/>
  <c r="J259" i="16"/>
  <c r="J391" i="16"/>
  <c r="J378" i="16"/>
  <c r="J361" i="16"/>
  <c r="J593" i="16"/>
  <c r="J268" i="16"/>
  <c r="J700" i="16"/>
  <c r="J705" i="16"/>
  <c r="J710" i="16"/>
  <c r="J837" i="16"/>
  <c r="J807" i="16"/>
  <c r="J828" i="16"/>
  <c r="J717" i="16"/>
  <c r="J154" i="16"/>
  <c r="C167" i="15"/>
  <c r="J43" i="16"/>
  <c r="J48" i="16"/>
  <c r="J161" i="16"/>
  <c r="J141" i="16"/>
  <c r="J266" i="16"/>
  <c r="J287" i="16"/>
  <c r="J260" i="16"/>
  <c r="J265" i="16"/>
  <c r="J381" i="16"/>
  <c r="J386" i="16"/>
  <c r="J394" i="16"/>
  <c r="J369" i="16"/>
  <c r="J601" i="16"/>
  <c r="J587" i="16"/>
  <c r="J695" i="16"/>
  <c r="J686" i="16"/>
  <c r="J702" i="16"/>
  <c r="J794" i="16"/>
  <c r="J815" i="16"/>
  <c r="J836" i="16"/>
  <c r="J578" i="16"/>
  <c r="J264" i="16"/>
  <c r="J253" i="16"/>
  <c r="J389" i="16"/>
  <c r="J167" i="16"/>
  <c r="J256" i="16"/>
  <c r="J176" i="16"/>
  <c r="J248" i="16"/>
  <c r="J59" i="16"/>
  <c r="J155" i="16"/>
  <c r="J376" i="16"/>
  <c r="J617" i="16"/>
  <c r="J612" i="16"/>
  <c r="C131" i="15"/>
  <c r="J61" i="16"/>
  <c r="J173" i="16"/>
  <c r="J279" i="16"/>
  <c r="J373" i="16"/>
  <c r="J360" i="16"/>
  <c r="J687" i="16"/>
  <c r="J684" i="16"/>
  <c r="J245" i="16"/>
  <c r="J32" i="16"/>
  <c r="J45" i="16"/>
  <c r="J169" i="16"/>
  <c r="J142" i="16"/>
  <c r="J162" i="16"/>
  <c r="J148" i="16"/>
  <c r="J274" i="16"/>
  <c r="J244" i="16"/>
  <c r="J273" i="16"/>
  <c r="J286" i="16"/>
  <c r="J397" i="16"/>
  <c r="J257" i="16"/>
  <c r="J368" i="16"/>
  <c r="J377" i="16"/>
  <c r="J392" i="16"/>
  <c r="J609" i="16"/>
  <c r="J600" i="16"/>
  <c r="J603" i="16"/>
  <c r="J598" i="16"/>
  <c r="J703" i="16"/>
  <c r="J723" i="16"/>
  <c r="J707" i="16"/>
  <c r="J606" i="16"/>
  <c r="J581" i="16"/>
  <c r="J802" i="16"/>
  <c r="J823" i="16"/>
  <c r="J586" i="16"/>
  <c r="J380" i="16"/>
  <c r="J33" i="16"/>
  <c r="J610" i="16"/>
  <c r="J261" i="16"/>
  <c r="J66" i="16"/>
  <c r="J607" i="16"/>
  <c r="J246" i="16"/>
  <c r="J175" i="16"/>
  <c r="J280" i="16"/>
  <c r="J267" i="16"/>
  <c r="J60" i="16"/>
  <c r="J685" i="16"/>
  <c r="J26" i="16"/>
  <c r="BF217" i="13"/>
  <c r="BG217" i="13"/>
  <c r="BF190" i="13"/>
  <c r="BG190" i="13"/>
  <c r="BF193" i="13"/>
  <c r="BG193" i="13"/>
  <c r="BF281" i="13"/>
  <c r="BG281" i="13"/>
  <c r="BF297" i="13"/>
  <c r="BG297" i="13"/>
  <c r="BF286" i="13"/>
  <c r="BG286" i="13"/>
  <c r="BF254" i="13"/>
  <c r="BG254" i="13"/>
  <c r="BF302" i="13"/>
  <c r="BG302" i="13"/>
  <c r="BF265" i="13"/>
  <c r="BG265" i="13"/>
  <c r="BF289" i="13"/>
  <c r="BG289" i="13"/>
  <c r="BF233" i="13"/>
  <c r="BG233" i="13"/>
  <c r="BF270" i="13"/>
  <c r="BG270" i="13"/>
  <c r="BF201" i="13"/>
  <c r="BG201" i="13"/>
  <c r="BF257" i="13"/>
  <c r="BG257" i="13"/>
  <c r="BF214" i="13"/>
  <c r="BG214" i="13"/>
  <c r="BF209" i="13"/>
  <c r="BG209" i="13"/>
  <c r="BF246" i="13"/>
  <c r="BG246" i="13"/>
  <c r="AL123" i="13"/>
  <c r="F6" i="14"/>
  <c r="BF238" i="13"/>
  <c r="BG238" i="13"/>
  <c r="BF124" i="13"/>
  <c r="BG124" i="13"/>
  <c r="BF168" i="13"/>
  <c r="BG168" i="13"/>
  <c r="BF165" i="13"/>
  <c r="BG165" i="13"/>
  <c r="BF137" i="13"/>
  <c r="BG137" i="13"/>
  <c r="BF152" i="13"/>
  <c r="BG152" i="13"/>
  <c r="S166" i="13"/>
  <c r="S148" i="13"/>
  <c r="BF140" i="13"/>
  <c r="BG140" i="13"/>
  <c r="S178" i="13"/>
  <c r="BF160" i="13"/>
  <c r="BG160" i="13"/>
  <c r="BF133" i="13"/>
  <c r="BG133" i="13"/>
  <c r="BF145" i="13"/>
  <c r="BG145" i="13"/>
  <c r="BF148" i="13"/>
  <c r="BG148" i="13"/>
  <c r="S160" i="13"/>
  <c r="BF173" i="13"/>
  <c r="BG173" i="13"/>
  <c r="BF129" i="13"/>
  <c r="BG129" i="13"/>
  <c r="S172" i="13"/>
  <c r="BF156" i="13"/>
  <c r="BG156" i="13"/>
  <c r="AG420" i="13"/>
  <c r="AG417" i="13"/>
  <c r="AG415" i="13"/>
  <c r="AG410" i="13"/>
  <c r="AG408" i="13"/>
  <c r="AG406" i="13"/>
  <c r="E423" i="15"/>
  <c r="D423" i="15"/>
  <c r="B104" i="25"/>
  <c r="E419" i="15"/>
  <c r="D419" i="15"/>
  <c r="B103" i="25"/>
  <c r="E415" i="15"/>
  <c r="D415" i="15"/>
  <c r="B102" i="25"/>
  <c r="E411" i="15"/>
  <c r="D411" i="15"/>
  <c r="B101" i="25"/>
  <c r="E407" i="15"/>
  <c r="D407" i="15"/>
  <c r="B100" i="25"/>
  <c r="E403" i="15"/>
  <c r="D403" i="15"/>
  <c r="B99" i="25"/>
  <c r="E399" i="15"/>
  <c r="D399" i="15"/>
  <c r="B98" i="25"/>
  <c r="E393" i="15"/>
  <c r="D393" i="15"/>
  <c r="B97" i="25"/>
  <c r="E389" i="15"/>
  <c r="D389" i="15"/>
  <c r="B96" i="25"/>
  <c r="E385" i="15"/>
  <c r="D385" i="15"/>
  <c r="B95" i="25"/>
  <c r="E381" i="15"/>
  <c r="D381" i="15"/>
  <c r="B94" i="25"/>
  <c r="E377" i="15"/>
  <c r="D377" i="15"/>
  <c r="B93" i="25"/>
  <c r="E373" i="15"/>
  <c r="D373" i="15"/>
  <c r="B92" i="25"/>
  <c r="E369" i="15"/>
  <c r="D369" i="15"/>
  <c r="B91" i="25"/>
  <c r="E365" i="15"/>
  <c r="D365" i="15"/>
  <c r="B90" i="25"/>
  <c r="E358" i="15"/>
  <c r="D358" i="15"/>
  <c r="B89" i="25"/>
  <c r="E351" i="15"/>
  <c r="D351" i="15"/>
  <c r="B88" i="25"/>
  <c r="AW584" i="13"/>
  <c r="AX584" i="13"/>
  <c r="AY584" i="13"/>
  <c r="BA584" i="13"/>
  <c r="BB584" i="13"/>
  <c r="BC584" i="13"/>
  <c r="AW585" i="13"/>
  <c r="AX585" i="13"/>
  <c r="AY585" i="13"/>
  <c r="BA585" i="13"/>
  <c r="BB585" i="13"/>
  <c r="BC585" i="13"/>
  <c r="AW586" i="13"/>
  <c r="AX586" i="13"/>
  <c r="AY586" i="13"/>
  <c r="BA586" i="13"/>
  <c r="BB586" i="13"/>
  <c r="BC586" i="13"/>
  <c r="AW587" i="13"/>
  <c r="AX587" i="13"/>
  <c r="AY587" i="13"/>
  <c r="BA587" i="13"/>
  <c r="BB587" i="13"/>
  <c r="BC587" i="13"/>
  <c r="AW588" i="13"/>
  <c r="AX588" i="13"/>
  <c r="AY588" i="13"/>
  <c r="BA588" i="13"/>
  <c r="BB588" i="13"/>
  <c r="BC588" i="13"/>
  <c r="AW589" i="13"/>
  <c r="AX589" i="13"/>
  <c r="AY589" i="13"/>
  <c r="BA589" i="13"/>
  <c r="BB589" i="13"/>
  <c r="BC589" i="13"/>
  <c r="AW590" i="13"/>
  <c r="AX590" i="13"/>
  <c r="AY590" i="13"/>
  <c r="BA590" i="13"/>
  <c r="BB590" i="13"/>
  <c r="BC590" i="13"/>
  <c r="AW591" i="13"/>
  <c r="AX591" i="13"/>
  <c r="AY591" i="13"/>
  <c r="BA591" i="13"/>
  <c r="BB591" i="13"/>
  <c r="BC591" i="13"/>
  <c r="AW592" i="13"/>
  <c r="AX592" i="13"/>
  <c r="AY592" i="13"/>
  <c r="BA592" i="13"/>
  <c r="BB592" i="13"/>
  <c r="BC592" i="13"/>
  <c r="AW593" i="13"/>
  <c r="AX593" i="13"/>
  <c r="AY593" i="13"/>
  <c r="BA593" i="13"/>
  <c r="BB593" i="13"/>
  <c r="BC593" i="13"/>
  <c r="AW594" i="13"/>
  <c r="AX594" i="13"/>
  <c r="AY594" i="13"/>
  <c r="BA594" i="13"/>
  <c r="BB594" i="13"/>
  <c r="BC594" i="13"/>
  <c r="AW595" i="13"/>
  <c r="AX595" i="13"/>
  <c r="AY595" i="13"/>
  <c r="BA595" i="13"/>
  <c r="BB595" i="13"/>
  <c r="BC595" i="13"/>
  <c r="AW596" i="13"/>
  <c r="AX596" i="13"/>
  <c r="AY596" i="13"/>
  <c r="BA596" i="13"/>
  <c r="BB596" i="13"/>
  <c r="BC596" i="13"/>
  <c r="AW597" i="13"/>
  <c r="AX597" i="13"/>
  <c r="AY597" i="13"/>
  <c r="BA597" i="13"/>
  <c r="BB597" i="13"/>
  <c r="BC597" i="13"/>
  <c r="AW598" i="13"/>
  <c r="AX598" i="13"/>
  <c r="AY598" i="13"/>
  <c r="BA598" i="13"/>
  <c r="BB598" i="13"/>
  <c r="BC598" i="13"/>
  <c r="AW599" i="13"/>
  <c r="AX599" i="13"/>
  <c r="AY599" i="13"/>
  <c r="BA599" i="13"/>
  <c r="BB599" i="13"/>
  <c r="BC599" i="13"/>
  <c r="AW600" i="13"/>
  <c r="AX600" i="13"/>
  <c r="AY600" i="13"/>
  <c r="BA600" i="13"/>
  <c r="BB600" i="13"/>
  <c r="BC600" i="13"/>
  <c r="AV600" i="13"/>
  <c r="AV585" i="13"/>
  <c r="AV584" i="13"/>
  <c r="AG603" i="13"/>
  <c r="AG600" i="13"/>
  <c r="AG608" i="13"/>
  <c r="AG598" i="13"/>
  <c r="AG592" i="13"/>
  <c r="AG590" i="13"/>
  <c r="AG588" i="13"/>
  <c r="AG586" i="13"/>
  <c r="AG584" i="13"/>
  <c r="AE608" i="13"/>
  <c r="AE603" i="13"/>
  <c r="AE600" i="13"/>
  <c r="AE598" i="13"/>
  <c r="AE592" i="13"/>
  <c r="AE590" i="13"/>
  <c r="AE588" i="13"/>
  <c r="AE586" i="13"/>
  <c r="AE584" i="13"/>
  <c r="V691" i="13"/>
  <c r="Z691" i="13"/>
  <c r="AA691" i="13"/>
  <c r="V692" i="13"/>
  <c r="Z692" i="13"/>
  <c r="AA692" i="13"/>
  <c r="V693" i="13"/>
  <c r="Z693" i="13"/>
  <c r="AA693" i="13"/>
  <c r="V690" i="13"/>
  <c r="Z690" i="13"/>
  <c r="AA690" i="13"/>
  <c r="V625" i="13"/>
  <c r="V626" i="13"/>
  <c r="V627" i="13"/>
  <c r="V624" i="13"/>
  <c r="V619" i="13"/>
  <c r="V620" i="13"/>
  <c r="V621" i="13"/>
  <c r="V618" i="13"/>
  <c r="H648" i="13"/>
  <c r="AB697" i="13"/>
  <c r="H649" i="13"/>
  <c r="AB698" i="13"/>
  <c r="H650" i="13"/>
  <c r="AB699" i="13"/>
  <c r="H651" i="13"/>
  <c r="AB700" i="13"/>
  <c r="H643" i="13"/>
  <c r="AB687" i="13"/>
  <c r="H644" i="13"/>
  <c r="AB690" i="13"/>
  <c r="H645" i="13"/>
  <c r="AB691" i="13"/>
  <c r="H646" i="13"/>
  <c r="AB692" i="13"/>
  <c r="H647" i="13"/>
  <c r="AB693" i="13"/>
  <c r="H628" i="13"/>
  <c r="AB664" i="13"/>
  <c r="H629" i="13"/>
  <c r="AB665" i="13"/>
  <c r="H630" i="13"/>
  <c r="AB666" i="13"/>
  <c r="H631" i="13"/>
  <c r="AB667" i="13"/>
  <c r="H632" i="13"/>
  <c r="H633" i="13"/>
  <c r="H634" i="13"/>
  <c r="H635" i="13"/>
  <c r="H636" i="13"/>
  <c r="AB678" i="13"/>
  <c r="H637" i="13"/>
  <c r="AB679" i="13"/>
  <c r="H638" i="13"/>
  <c r="AB680" i="13"/>
  <c r="H639" i="13"/>
  <c r="AB681" i="13"/>
  <c r="H640" i="13"/>
  <c r="AB684" i="13"/>
  <c r="H641" i="13"/>
  <c r="AB685" i="13"/>
  <c r="H642" i="13"/>
  <c r="AB686" i="13"/>
  <c r="H616" i="13"/>
  <c r="AB642" i="13"/>
  <c r="H617" i="13"/>
  <c r="AB643" i="13"/>
  <c r="H618" i="13"/>
  <c r="AB644" i="13"/>
  <c r="H619" i="13"/>
  <c r="AB645" i="13"/>
  <c r="H620" i="13"/>
  <c r="AB650" i="13"/>
  <c r="H621" i="13"/>
  <c r="AB651" i="13"/>
  <c r="H622" i="13"/>
  <c r="AB652" i="13"/>
  <c r="H623" i="13"/>
  <c r="AB653" i="13"/>
  <c r="H624" i="13"/>
  <c r="AB658" i="13"/>
  <c r="H625" i="13"/>
  <c r="AB659" i="13"/>
  <c r="H626" i="13"/>
  <c r="AB660" i="13"/>
  <c r="H627" i="13"/>
  <c r="AB661" i="13"/>
  <c r="H604" i="13"/>
  <c r="AB624" i="13"/>
  <c r="H605" i="13"/>
  <c r="AB625" i="13"/>
  <c r="H606" i="13"/>
  <c r="AB626" i="13"/>
  <c r="H607" i="13"/>
  <c r="AB627" i="13"/>
  <c r="H608" i="13"/>
  <c r="AB630" i="13"/>
  <c r="H609" i="13"/>
  <c r="AB631" i="13"/>
  <c r="H610" i="13"/>
  <c r="AB632" i="13"/>
  <c r="H611" i="13"/>
  <c r="AB633" i="13"/>
  <c r="H612" i="13"/>
  <c r="AB636" i="13"/>
  <c r="H613" i="13"/>
  <c r="AB637" i="13"/>
  <c r="H614" i="13"/>
  <c r="AB638" i="13"/>
  <c r="H615" i="13"/>
  <c r="AB639" i="13"/>
  <c r="H600" i="13"/>
  <c r="AB618" i="13"/>
  <c r="H601" i="13"/>
  <c r="AB619" i="13"/>
  <c r="H602" i="13"/>
  <c r="AB620" i="13"/>
  <c r="H603" i="13"/>
  <c r="AB621" i="13"/>
  <c r="H596" i="13"/>
  <c r="AB610" i="13"/>
  <c r="H597" i="13"/>
  <c r="AB611" i="13"/>
  <c r="H598" i="13"/>
  <c r="AB612" i="13"/>
  <c r="H599" i="13"/>
  <c r="AB613" i="13"/>
  <c r="H592" i="13"/>
  <c r="AB602" i="13"/>
  <c r="H593" i="13"/>
  <c r="AB603" i="13"/>
  <c r="H594" i="13"/>
  <c r="AB604" i="13"/>
  <c r="H595" i="13"/>
  <c r="AB605" i="13"/>
  <c r="H585" i="13"/>
  <c r="AB585" i="13"/>
  <c r="H586" i="13"/>
  <c r="AB588" i="13"/>
  <c r="H587" i="13"/>
  <c r="AB589" i="13"/>
  <c r="H588" i="13"/>
  <c r="AB594" i="13"/>
  <c r="H589" i="13"/>
  <c r="AB595" i="13"/>
  <c r="H590" i="13"/>
  <c r="AB596" i="13"/>
  <c r="H591" i="13"/>
  <c r="AB597" i="13"/>
  <c r="H584" i="13"/>
  <c r="AB584" i="13"/>
  <c r="C600" i="13"/>
  <c r="C108" i="27"/>
  <c r="D109" i="26"/>
  <c r="C599" i="13"/>
  <c r="C107" i="27"/>
  <c r="D108" i="26"/>
  <c r="C598" i="13"/>
  <c r="C106" i="27"/>
  <c r="D107" i="26"/>
  <c r="C596" i="13"/>
  <c r="C104" i="27"/>
  <c r="D105" i="26"/>
  <c r="C595" i="13"/>
  <c r="C103" i="27"/>
  <c r="D104" i="26"/>
  <c r="T104" i="26"/>
  <c r="C594" i="13"/>
  <c r="C102" i="27"/>
  <c r="D103" i="26"/>
  <c r="C593" i="13"/>
  <c r="C101" i="27"/>
  <c r="D102" i="26"/>
  <c r="C592" i="13"/>
  <c r="C100" i="27"/>
  <c r="D101" i="26"/>
  <c r="C591" i="13"/>
  <c r="C99" i="27"/>
  <c r="D100" i="26"/>
  <c r="C590" i="13"/>
  <c r="C98" i="27"/>
  <c r="D99" i="26"/>
  <c r="C589" i="13"/>
  <c r="C97" i="27"/>
  <c r="D98" i="26"/>
  <c r="C588" i="13"/>
  <c r="C96" i="27"/>
  <c r="D97" i="26"/>
  <c r="C587" i="13"/>
  <c r="C95" i="27"/>
  <c r="D96" i="26"/>
  <c r="C586" i="13"/>
  <c r="C94" i="27"/>
  <c r="D95" i="26"/>
  <c r="C585" i="13"/>
  <c r="C93" i="27"/>
  <c r="D94" i="26"/>
  <c r="C584" i="13"/>
  <c r="C92" i="27"/>
  <c r="D93" i="26"/>
  <c r="B600" i="13"/>
  <c r="B599" i="13"/>
  <c r="B596" i="13"/>
  <c r="B597" i="13"/>
  <c r="B598" i="13"/>
  <c r="B594" i="13"/>
  <c r="B595" i="13"/>
  <c r="B592" i="13"/>
  <c r="B593" i="13"/>
  <c r="B589" i="13"/>
  <c r="B590" i="13"/>
  <c r="B591" i="13"/>
  <c r="B588" i="13"/>
  <c r="B587" i="13"/>
  <c r="B586" i="13"/>
  <c r="B585" i="13"/>
  <c r="B584" i="13"/>
  <c r="B92" i="27"/>
  <c r="B93" i="26"/>
  <c r="C93" i="26"/>
  <c r="AV599" i="13"/>
  <c r="AV598" i="13"/>
  <c r="AV597" i="13"/>
  <c r="AV596" i="13"/>
  <c r="AV595" i="13"/>
  <c r="AV594" i="13"/>
  <c r="AV593" i="13"/>
  <c r="AV592" i="13"/>
  <c r="AV591" i="13"/>
  <c r="AV590" i="13"/>
  <c r="AV589" i="13"/>
  <c r="AV588" i="13"/>
  <c r="AV587" i="13"/>
  <c r="AV586" i="13"/>
  <c r="BC583" i="13"/>
  <c r="BB583" i="13"/>
  <c r="BA583" i="13"/>
  <c r="AY583" i="13"/>
  <c r="AX583" i="13"/>
  <c r="AW583" i="13"/>
  <c r="AV583" i="13"/>
  <c r="AA582" i="13"/>
  <c r="Z582" i="13"/>
  <c r="Y582" i="13"/>
  <c r="W582" i="13"/>
  <c r="V582" i="13"/>
  <c r="U582" i="13"/>
  <c r="T582" i="13"/>
  <c r="BG205" i="13"/>
  <c r="BG204" i="13"/>
  <c r="BF181" i="13"/>
  <c r="BG181" i="13"/>
  <c r="BF278" i="13"/>
  <c r="BG278" i="13"/>
  <c r="BF273" i="13"/>
  <c r="BG273" i="13"/>
  <c r="BG236" i="13"/>
  <c r="BF230" i="13"/>
  <c r="BG230" i="13"/>
  <c r="BG268" i="13"/>
  <c r="E976" i="16"/>
  <c r="B93" i="27"/>
  <c r="B94" i="26"/>
  <c r="C94" i="26"/>
  <c r="E983" i="16"/>
  <c r="B100" i="27"/>
  <c r="B101" i="26"/>
  <c r="C101" i="26"/>
  <c r="E991" i="16"/>
  <c r="B108" i="27"/>
  <c r="B109" i="26"/>
  <c r="C109" i="26"/>
  <c r="E978" i="16"/>
  <c r="J978" i="16"/>
  <c r="B95" i="27"/>
  <c r="B96" i="26"/>
  <c r="C96" i="26"/>
  <c r="E985" i="16"/>
  <c r="B102" i="27"/>
  <c r="B103" i="26"/>
  <c r="C103" i="26"/>
  <c r="E984" i="16"/>
  <c r="B101" i="27"/>
  <c r="B102" i="26"/>
  <c r="C102" i="26"/>
  <c r="E989" i="16"/>
  <c r="B106" i="27"/>
  <c r="B107" i="26"/>
  <c r="C107" i="26"/>
  <c r="E986" i="16"/>
  <c r="J986" i="16"/>
  <c r="B103" i="27"/>
  <c r="B104" i="26"/>
  <c r="C104" i="26"/>
  <c r="E982" i="16"/>
  <c r="J982" i="16"/>
  <c r="B99" i="27"/>
  <c r="B100" i="26"/>
  <c r="C100" i="26"/>
  <c r="E988" i="16"/>
  <c r="B105" i="27"/>
  <c r="B106" i="26"/>
  <c r="C106" i="26"/>
  <c r="E977" i="16"/>
  <c r="B94" i="27"/>
  <c r="B95" i="26"/>
  <c r="C95" i="26"/>
  <c r="E979" i="16"/>
  <c r="J979" i="16"/>
  <c r="B96" i="27"/>
  <c r="B97" i="26"/>
  <c r="C97" i="26"/>
  <c r="E981" i="16"/>
  <c r="B98" i="27"/>
  <c r="B99" i="26"/>
  <c r="C99" i="26"/>
  <c r="E987" i="16"/>
  <c r="B104" i="27"/>
  <c r="B105" i="26"/>
  <c r="C105" i="26"/>
  <c r="E980" i="16"/>
  <c r="B97" i="27"/>
  <c r="B98" i="26"/>
  <c r="C98" i="26"/>
  <c r="E990" i="16"/>
  <c r="J990" i="16"/>
  <c r="B107" i="27"/>
  <c r="B108" i="26"/>
  <c r="C108" i="26"/>
  <c r="BG240" i="13"/>
  <c r="BG292" i="13"/>
  <c r="BG228" i="13"/>
  <c r="BG220" i="13"/>
  <c r="BG276" i="13"/>
  <c r="BG260" i="13"/>
  <c r="BG212" i="13"/>
  <c r="BG196" i="13"/>
  <c r="BG188" i="13"/>
  <c r="M97" i="26"/>
  <c r="Q97" i="26"/>
  <c r="R105" i="26"/>
  <c r="L105" i="26"/>
  <c r="N105" i="26"/>
  <c r="Q105" i="26"/>
  <c r="Q108" i="26"/>
  <c r="R108" i="26"/>
  <c r="L108" i="26"/>
  <c r="N108" i="26"/>
  <c r="J109" i="26"/>
  <c r="M109" i="26"/>
  <c r="L107" i="26"/>
  <c r="N107" i="26"/>
  <c r="Q107" i="26"/>
  <c r="R107" i="26"/>
  <c r="Q104" i="26"/>
  <c r="K104" i="26"/>
  <c r="M104" i="26"/>
  <c r="N104" i="26"/>
  <c r="K103" i="26"/>
  <c r="T103" i="26"/>
  <c r="M103" i="26"/>
  <c r="N103" i="26"/>
  <c r="Q103" i="26"/>
  <c r="Q102" i="26"/>
  <c r="T102" i="26"/>
  <c r="K102" i="26"/>
  <c r="M102" i="26"/>
  <c r="N102" i="26"/>
  <c r="M101" i="26"/>
  <c r="N101" i="26"/>
  <c r="Q101" i="26"/>
  <c r="K101" i="26"/>
  <c r="M99" i="26"/>
  <c r="Q99" i="26"/>
  <c r="M98" i="26"/>
  <c r="Q98" i="26"/>
  <c r="Q96" i="26"/>
  <c r="E96" i="26"/>
  <c r="Q95" i="26"/>
  <c r="E95" i="26"/>
  <c r="BF294" i="13"/>
  <c r="BG294" i="13"/>
  <c r="BF225" i="13"/>
  <c r="BG225" i="13"/>
  <c r="BF198" i="13"/>
  <c r="BG198" i="13"/>
  <c r="BF262" i="13"/>
  <c r="BG262" i="13"/>
  <c r="E535" i="16"/>
  <c r="E975" i="16"/>
  <c r="F977" i="16"/>
  <c r="F537" i="16"/>
  <c r="J981" i="16"/>
  <c r="F540" i="16"/>
  <c r="F980" i="16"/>
  <c r="J980" i="16"/>
  <c r="F981" i="16"/>
  <c r="F541" i="16"/>
  <c r="F526" i="16"/>
  <c r="F550" i="16"/>
  <c r="F990" i="16"/>
  <c r="G940" i="16"/>
  <c r="H940" i="16"/>
  <c r="G480" i="16"/>
  <c r="G251" i="16"/>
  <c r="H251" i="16"/>
  <c r="G177" i="16"/>
  <c r="G357" i="16"/>
  <c r="H357" i="16"/>
  <c r="G48" i="16"/>
  <c r="H48" i="16"/>
  <c r="G712" i="16"/>
  <c r="H712" i="16"/>
  <c r="G813" i="16"/>
  <c r="G474" i="16"/>
  <c r="H474" i="16"/>
  <c r="G35" i="16"/>
  <c r="G261" i="16"/>
  <c r="H261" i="16"/>
  <c r="G167" i="16"/>
  <c r="G61" i="16"/>
  <c r="H61" i="16"/>
  <c r="G483" i="16"/>
  <c r="H483" i="16"/>
  <c r="G906" i="16"/>
  <c r="H906" i="16"/>
  <c r="G477" i="16"/>
  <c r="G831" i="16"/>
  <c r="H831" i="16"/>
  <c r="G252" i="16"/>
  <c r="H252" i="16"/>
  <c r="G606" i="16"/>
  <c r="G264" i="16"/>
  <c r="H264" i="16"/>
  <c r="G171" i="16"/>
  <c r="H171" i="16"/>
  <c r="G165" i="16"/>
  <c r="H165" i="16"/>
  <c r="G905" i="16"/>
  <c r="H905" i="16"/>
  <c r="G154" i="16"/>
  <c r="G693" i="16"/>
  <c r="H693" i="16"/>
  <c r="G797" i="16"/>
  <c r="G910" i="16"/>
  <c r="H910" i="16"/>
  <c r="G947" i="16"/>
  <c r="H947" i="16"/>
  <c r="G465" i="16"/>
  <c r="H465" i="16"/>
  <c r="G259" i="16"/>
  <c r="H259" i="16"/>
  <c r="G41" i="16"/>
  <c r="G389" i="16"/>
  <c r="G698" i="16"/>
  <c r="G394" i="16"/>
  <c r="G587" i="16"/>
  <c r="H587" i="16"/>
  <c r="G708" i="16"/>
  <c r="H708" i="16"/>
  <c r="G382" i="16"/>
  <c r="H382" i="16"/>
  <c r="G833" i="16"/>
  <c r="H833" i="16"/>
  <c r="G381" i="16"/>
  <c r="H381" i="16"/>
  <c r="G596" i="16"/>
  <c r="G692" i="16"/>
  <c r="H692" i="16"/>
  <c r="G588" i="16"/>
  <c r="H588" i="16"/>
  <c r="G176" i="16"/>
  <c r="H176" i="16"/>
  <c r="G65" i="16"/>
  <c r="H65" i="16"/>
  <c r="G365" i="16"/>
  <c r="H365" i="16"/>
  <c r="G56" i="16"/>
  <c r="H56" i="16"/>
  <c r="G720" i="16"/>
  <c r="G934" i="16"/>
  <c r="H934" i="16"/>
  <c r="G919" i="16"/>
  <c r="H919" i="16"/>
  <c r="G930" i="16"/>
  <c r="H930" i="16"/>
  <c r="G914" i="16"/>
  <c r="H914" i="16"/>
  <c r="G917" i="16"/>
  <c r="H917" i="16"/>
  <c r="G923" i="16"/>
  <c r="H923" i="16"/>
  <c r="G924" i="16"/>
  <c r="H924" i="16"/>
  <c r="G911" i="16"/>
  <c r="H911" i="16"/>
  <c r="G928" i="16"/>
  <c r="H928" i="16"/>
  <c r="G484" i="16"/>
  <c r="G390" i="16"/>
  <c r="H390" i="16"/>
  <c r="G268" i="16"/>
  <c r="H268" i="16"/>
  <c r="G715" i="16"/>
  <c r="H715" i="16"/>
  <c r="G280" i="16"/>
  <c r="H280" i="16"/>
  <c r="G803" i="16"/>
  <c r="H803" i="16"/>
  <c r="G363" i="16"/>
  <c r="H363" i="16"/>
  <c r="G53" i="16"/>
  <c r="G478" i="16"/>
  <c r="H478" i="16"/>
  <c r="G617" i="16"/>
  <c r="G258" i="16"/>
  <c r="H258" i="16"/>
  <c r="G272" i="16"/>
  <c r="H272" i="16"/>
  <c r="G589" i="16"/>
  <c r="H589" i="16"/>
  <c r="G936" i="16"/>
  <c r="H936" i="16"/>
  <c r="G505" i="16"/>
  <c r="H505" i="16"/>
  <c r="G815" i="16"/>
  <c r="G608" i="16"/>
  <c r="H608" i="16"/>
  <c r="G699" i="16"/>
  <c r="H699" i="16"/>
  <c r="G355" i="16"/>
  <c r="H355" i="16"/>
  <c r="G262" i="16"/>
  <c r="H262" i="16"/>
  <c r="G612" i="16"/>
  <c r="H612" i="16"/>
  <c r="G476" i="16"/>
  <c r="H476" i="16"/>
  <c r="G487" i="16"/>
  <c r="H487" i="16"/>
  <c r="G245" i="16"/>
  <c r="G366" i="16"/>
  <c r="H366" i="16"/>
  <c r="G256" i="16"/>
  <c r="G943" i="16"/>
  <c r="H943" i="16"/>
  <c r="G915" i="16"/>
  <c r="H915" i="16"/>
  <c r="G499" i="16"/>
  <c r="H499" i="16"/>
  <c r="G145" i="16"/>
  <c r="H145" i="16"/>
  <c r="G590" i="16"/>
  <c r="H590" i="16"/>
  <c r="G30" i="16"/>
  <c r="G595" i="16"/>
  <c r="H595" i="16"/>
  <c r="G43" i="16"/>
  <c r="H43" i="16"/>
  <c r="G574" i="16"/>
  <c r="H574" i="16"/>
  <c r="G615" i="16"/>
  <c r="H615" i="16"/>
  <c r="G137" i="16"/>
  <c r="H137" i="16"/>
  <c r="G582" i="16"/>
  <c r="H582" i="16"/>
  <c r="G36" i="16"/>
  <c r="H36" i="16"/>
  <c r="G823" i="16"/>
  <c r="G819" i="16"/>
  <c r="H819" i="16"/>
  <c r="G160" i="16"/>
  <c r="G276" i="16"/>
  <c r="H276" i="16"/>
  <c r="G723" i="16"/>
  <c r="H723" i="16"/>
  <c r="G811" i="16"/>
  <c r="H811" i="16"/>
  <c r="G810" i="16"/>
  <c r="H810" i="16"/>
  <c r="J976" i="16"/>
  <c r="J983" i="16"/>
  <c r="F535" i="16"/>
  <c r="F975" i="16"/>
  <c r="F983" i="16"/>
  <c r="F543" i="16"/>
  <c r="G926" i="16"/>
  <c r="H926" i="16"/>
  <c r="G933" i="16"/>
  <c r="H933" i="16"/>
  <c r="G470" i="16"/>
  <c r="G359" i="16"/>
  <c r="G806" i="16"/>
  <c r="H806" i="16"/>
  <c r="G371" i="16"/>
  <c r="H371" i="16"/>
  <c r="G67" i="16"/>
  <c r="H67" i="16"/>
  <c r="G804" i="16"/>
  <c r="G825" i="16"/>
  <c r="H825" i="16"/>
  <c r="G503" i="16"/>
  <c r="H503" i="16"/>
  <c r="G710" i="16"/>
  <c r="G614" i="16"/>
  <c r="G713" i="16"/>
  <c r="H713" i="16"/>
  <c r="G579" i="16"/>
  <c r="H579" i="16"/>
  <c r="G939" i="16"/>
  <c r="H939" i="16"/>
  <c r="G488" i="16"/>
  <c r="G25" i="16"/>
  <c r="H25" i="16"/>
  <c r="G701" i="16"/>
  <c r="H701" i="16"/>
  <c r="G174" i="16"/>
  <c r="G705" i="16"/>
  <c r="G29" i="16"/>
  <c r="H29" i="16"/>
  <c r="G577" i="16"/>
  <c r="H577" i="16"/>
  <c r="G481" i="16"/>
  <c r="H481" i="16"/>
  <c r="G601" i="16"/>
  <c r="G24" i="16"/>
  <c r="H24" i="16"/>
  <c r="G697" i="16"/>
  <c r="H697" i="16"/>
  <c r="G925" i="16"/>
  <c r="H925" i="16"/>
  <c r="G946" i="16"/>
  <c r="H946" i="16"/>
  <c r="G468" i="16"/>
  <c r="H468" i="16"/>
  <c r="G391" i="16"/>
  <c r="H391" i="16"/>
  <c r="G157" i="16"/>
  <c r="G835" i="16"/>
  <c r="G33" i="16"/>
  <c r="H33" i="16"/>
  <c r="G393" i="16"/>
  <c r="H393" i="16"/>
  <c r="G837" i="16"/>
  <c r="G599" i="16"/>
  <c r="G383" i="16"/>
  <c r="H383" i="16"/>
  <c r="G830" i="16"/>
  <c r="H830" i="16"/>
  <c r="G386" i="16"/>
  <c r="H386" i="16"/>
  <c r="G40" i="16"/>
  <c r="G144" i="16"/>
  <c r="H144" i="16"/>
  <c r="G367" i="16"/>
  <c r="H367" i="16"/>
  <c r="G814" i="16"/>
  <c r="G379" i="16"/>
  <c r="H379" i="16"/>
  <c r="G54" i="16"/>
  <c r="H54" i="16"/>
  <c r="G493" i="16"/>
  <c r="H493" i="16"/>
  <c r="J984" i="16"/>
  <c r="F520" i="16"/>
  <c r="F544" i="16"/>
  <c r="F984" i="16"/>
  <c r="G909" i="16"/>
  <c r="H909" i="16"/>
  <c r="G931" i="16"/>
  <c r="H931" i="16"/>
  <c r="G495" i="16"/>
  <c r="H495" i="16"/>
  <c r="G717" i="16"/>
  <c r="H717" i="16"/>
  <c r="G49" i="16"/>
  <c r="H49" i="16"/>
  <c r="G721" i="16"/>
  <c r="G278" i="16"/>
  <c r="H278" i="16"/>
  <c r="G263" i="16"/>
  <c r="H263" i="16"/>
  <c r="G375" i="16"/>
  <c r="G358" i="16"/>
  <c r="H358" i="16"/>
  <c r="G801" i="16"/>
  <c r="H801" i="16"/>
  <c r="G707" i="16"/>
  <c r="H707" i="16"/>
  <c r="G172" i="16"/>
  <c r="H172" i="16"/>
  <c r="G935" i="16"/>
  <c r="H935" i="16"/>
  <c r="G908" i="16"/>
  <c r="H908" i="16"/>
  <c r="G494" i="16"/>
  <c r="H494" i="16"/>
  <c r="G162" i="16"/>
  <c r="G374" i="16"/>
  <c r="G265" i="16"/>
  <c r="H265" i="16"/>
  <c r="G796" i="16"/>
  <c r="H796" i="16"/>
  <c r="G711" i="16"/>
  <c r="H711" i="16"/>
  <c r="G247" i="16"/>
  <c r="G50" i="16"/>
  <c r="H50" i="16"/>
  <c r="G32" i="16"/>
  <c r="H32" i="16"/>
  <c r="G694" i="16"/>
  <c r="G397" i="16"/>
  <c r="H397" i="16"/>
  <c r="G156" i="16"/>
  <c r="H156" i="16"/>
  <c r="G927" i="16"/>
  <c r="H927" i="16"/>
  <c r="G907" i="16"/>
  <c r="H907" i="16"/>
  <c r="G475" i="16"/>
  <c r="G42" i="16"/>
  <c r="H42" i="16"/>
  <c r="G592" i="16"/>
  <c r="H592" i="16"/>
  <c r="G248" i="16"/>
  <c r="G28" i="16"/>
  <c r="G396" i="16"/>
  <c r="H396" i="16"/>
  <c r="G687" i="16"/>
  <c r="H687" i="16"/>
  <c r="G55" i="16"/>
  <c r="H55" i="16"/>
  <c r="G807" i="16"/>
  <c r="G584" i="16"/>
  <c r="H584" i="16"/>
  <c r="G46" i="16"/>
  <c r="H46" i="16"/>
  <c r="G827" i="16"/>
  <c r="G285" i="16"/>
  <c r="G66" i="16"/>
  <c r="H66" i="16"/>
  <c r="G725" i="16"/>
  <c r="H725" i="16"/>
  <c r="G57" i="16"/>
  <c r="H57" i="16"/>
  <c r="G580" i="16"/>
  <c r="G286" i="16"/>
  <c r="H286" i="16"/>
  <c r="G576" i="16"/>
  <c r="H576" i="16"/>
  <c r="F527" i="16"/>
  <c r="F551" i="16"/>
  <c r="F991" i="16"/>
  <c r="F536" i="16"/>
  <c r="F976" i="16"/>
  <c r="G942" i="16"/>
  <c r="H942" i="16"/>
  <c r="G922" i="16"/>
  <c r="H922" i="16"/>
  <c r="G498" i="16"/>
  <c r="H498" i="16"/>
  <c r="G269" i="16"/>
  <c r="G808" i="16"/>
  <c r="H808" i="16"/>
  <c r="G281" i="16"/>
  <c r="H281" i="16"/>
  <c r="G812" i="16"/>
  <c r="H812" i="16"/>
  <c r="G369" i="16"/>
  <c r="H369" i="16"/>
  <c r="G704" i="16"/>
  <c r="G282" i="16"/>
  <c r="H282" i="16"/>
  <c r="G607" i="16"/>
  <c r="H607" i="16"/>
  <c r="G169" i="16"/>
  <c r="G798" i="16"/>
  <c r="H798" i="16"/>
  <c r="G354" i="16"/>
  <c r="H354" i="16"/>
  <c r="G918" i="16"/>
  <c r="H918" i="16"/>
  <c r="G938" i="16"/>
  <c r="H938" i="16"/>
  <c r="G485" i="16"/>
  <c r="G253" i="16"/>
  <c r="H253" i="16"/>
  <c r="G356" i="16"/>
  <c r="H356" i="16"/>
  <c r="G164" i="16"/>
  <c r="G802" i="16"/>
  <c r="G688" i="16"/>
  <c r="H688" i="16"/>
  <c r="G822" i="16"/>
  <c r="H822" i="16"/>
  <c r="G64" i="16"/>
  <c r="H64" i="16"/>
  <c r="G26" i="16"/>
  <c r="G598" i="16"/>
  <c r="H598" i="16"/>
  <c r="G603" i="16"/>
  <c r="H603" i="16"/>
  <c r="G920" i="16"/>
  <c r="H920" i="16"/>
  <c r="G941" i="16"/>
  <c r="H941" i="16"/>
  <c r="G467" i="16"/>
  <c r="H467" i="16"/>
  <c r="G146" i="16"/>
  <c r="H146" i="16"/>
  <c r="G685" i="16"/>
  <c r="H685" i="16"/>
  <c r="G31" i="16"/>
  <c r="H31" i="16"/>
  <c r="G604" i="16"/>
  <c r="H604" i="16"/>
  <c r="G155" i="16"/>
  <c r="H155" i="16"/>
  <c r="G690" i="16"/>
  <c r="G139" i="16"/>
  <c r="H139" i="16"/>
  <c r="G34" i="16"/>
  <c r="H34" i="16"/>
  <c r="G832" i="16"/>
  <c r="H832" i="16"/>
  <c r="G150" i="16"/>
  <c r="H150" i="16"/>
  <c r="G147" i="16"/>
  <c r="G52" i="16"/>
  <c r="H52" i="16"/>
  <c r="G471" i="16"/>
  <c r="H471" i="16"/>
  <c r="G277" i="16"/>
  <c r="G816" i="16"/>
  <c r="H816" i="16"/>
  <c r="G134" i="16"/>
  <c r="H134" i="16"/>
  <c r="G820" i="16"/>
  <c r="H820" i="16"/>
  <c r="G377" i="16"/>
  <c r="H377" i="16"/>
  <c r="G142" i="16"/>
  <c r="F542" i="16"/>
  <c r="F982" i="16"/>
  <c r="J989" i="16"/>
  <c r="F522" i="16"/>
  <c r="F546" i="16"/>
  <c r="F986" i="16"/>
  <c r="G904" i="16"/>
  <c r="H904" i="16"/>
  <c r="G482" i="16"/>
  <c r="H482" i="16"/>
  <c r="G360" i="16"/>
  <c r="H360" i="16"/>
  <c r="G684" i="16"/>
  <c r="H684" i="16"/>
  <c r="G372" i="16"/>
  <c r="H372" i="16"/>
  <c r="G60" i="16"/>
  <c r="H60" i="16"/>
  <c r="G727" i="16"/>
  <c r="H727" i="16"/>
  <c r="G59" i="16"/>
  <c r="H59" i="16"/>
  <c r="G38" i="16"/>
  <c r="G591" i="16"/>
  <c r="H591" i="16"/>
  <c r="G260" i="16"/>
  <c r="H260" i="16"/>
  <c r="G62" i="16"/>
  <c r="H62" i="16"/>
  <c r="G795" i="16"/>
  <c r="H795" i="16"/>
  <c r="G921" i="16"/>
  <c r="H921" i="16"/>
  <c r="G932" i="16"/>
  <c r="H932" i="16"/>
  <c r="G506" i="16"/>
  <c r="H506" i="16"/>
  <c r="G609" i="16"/>
  <c r="H609" i="16"/>
  <c r="G714" i="16"/>
  <c r="H714" i="16"/>
  <c r="G255" i="16"/>
  <c r="H255" i="16"/>
  <c r="G151" i="16"/>
  <c r="H151" i="16"/>
  <c r="G163" i="16"/>
  <c r="H163" i="16"/>
  <c r="G141" i="16"/>
  <c r="G168" i="16"/>
  <c r="H168" i="16"/>
  <c r="G153" i="16"/>
  <c r="H153" i="16"/>
  <c r="G691" i="16"/>
  <c r="G610" i="16"/>
  <c r="H610" i="16"/>
  <c r="G912" i="16"/>
  <c r="H912" i="16"/>
  <c r="G497" i="16"/>
  <c r="H497" i="16"/>
  <c r="G501" i="16"/>
  <c r="H501" i="16"/>
  <c r="G392" i="16"/>
  <c r="H392" i="16"/>
  <c r="G583" i="16"/>
  <c r="H583" i="16"/>
  <c r="G158" i="16"/>
  <c r="H158" i="16"/>
  <c r="G689" i="16"/>
  <c r="H689" i="16"/>
  <c r="G246" i="16"/>
  <c r="H246" i="16"/>
  <c r="G395" i="16"/>
  <c r="H395" i="16"/>
  <c r="G507" i="16"/>
  <c r="H507" i="16"/>
  <c r="G502" i="16"/>
  <c r="H502" i="16"/>
  <c r="G138" i="16"/>
  <c r="H138" i="16"/>
  <c r="G575" i="16"/>
  <c r="H575" i="16"/>
  <c r="G597" i="16"/>
  <c r="H597" i="16"/>
  <c r="G594" i="16"/>
  <c r="H594" i="16"/>
  <c r="G824" i="16"/>
  <c r="H824" i="16"/>
  <c r="G500" i="16"/>
  <c r="H500" i="16"/>
  <c r="G368" i="16"/>
  <c r="H368" i="16"/>
  <c r="G700" i="16"/>
  <c r="H700" i="16"/>
  <c r="G380" i="16"/>
  <c r="H380" i="16"/>
  <c r="G47" i="16"/>
  <c r="H47" i="16"/>
  <c r="G578" i="16"/>
  <c r="H578" i="16"/>
  <c r="G387" i="16"/>
  <c r="H387" i="16"/>
  <c r="J985" i="16"/>
  <c r="F978" i="16"/>
  <c r="F538" i="16"/>
  <c r="J988" i="16"/>
  <c r="F539" i="16"/>
  <c r="F979" i="16"/>
  <c r="F523" i="16"/>
  <c r="F987" i="16"/>
  <c r="F547" i="16"/>
  <c r="G937" i="16"/>
  <c r="H937" i="16"/>
  <c r="G472" i="16"/>
  <c r="H472" i="16"/>
  <c r="G283" i="16"/>
  <c r="H283" i="16"/>
  <c r="G718" i="16"/>
  <c r="H718" i="16"/>
  <c r="G175" i="16"/>
  <c r="H175" i="16"/>
  <c r="G271" i="16"/>
  <c r="H271" i="16"/>
  <c r="G818" i="16"/>
  <c r="H818" i="16"/>
  <c r="G361" i="16"/>
  <c r="H361" i="16"/>
  <c r="G37" i="16"/>
  <c r="H37" i="16"/>
  <c r="G799" i="16"/>
  <c r="H799" i="16"/>
  <c r="G616" i="16"/>
  <c r="H616" i="16"/>
  <c r="G273" i="16"/>
  <c r="H273" i="16"/>
  <c r="G719" i="16"/>
  <c r="H719" i="16"/>
  <c r="G913" i="16"/>
  <c r="H913" i="16"/>
  <c r="G473" i="16"/>
  <c r="H473" i="16"/>
  <c r="G492" i="16"/>
  <c r="H492" i="16"/>
  <c r="G702" i="16"/>
  <c r="H702" i="16"/>
  <c r="G159" i="16"/>
  <c r="H159" i="16"/>
  <c r="G805" i="16"/>
  <c r="H805" i="16"/>
  <c r="G611" i="16"/>
  <c r="H611" i="16"/>
  <c r="G257" i="16"/>
  <c r="H257" i="16"/>
  <c r="G254" i="16"/>
  <c r="H254" i="16"/>
  <c r="G378" i="16"/>
  <c r="H378" i="16"/>
  <c r="G152" i="16"/>
  <c r="H152" i="16"/>
  <c r="G244" i="16"/>
  <c r="H244" i="16"/>
  <c r="G166" i="16"/>
  <c r="H166" i="16"/>
  <c r="G794" i="16"/>
  <c r="H794" i="16"/>
  <c r="G944" i="16"/>
  <c r="H944" i="16"/>
  <c r="G489" i="16"/>
  <c r="H489" i="16"/>
  <c r="G136" i="16"/>
  <c r="H136" i="16"/>
  <c r="G593" i="16"/>
  <c r="H593" i="16"/>
  <c r="G39" i="16"/>
  <c r="H39" i="16"/>
  <c r="G249" i="16"/>
  <c r="H249" i="16"/>
  <c r="G44" i="16"/>
  <c r="H44" i="16"/>
  <c r="G602" i="16"/>
  <c r="H602" i="16"/>
  <c r="G836" i="16"/>
  <c r="G376" i="16"/>
  <c r="H376" i="16"/>
  <c r="G491" i="16"/>
  <c r="H491" i="16"/>
  <c r="G384" i="16"/>
  <c r="H384" i="16"/>
  <c r="G58" i="16"/>
  <c r="H58" i="16"/>
  <c r="G45" i="16"/>
  <c r="H45" i="16"/>
  <c r="G464" i="16"/>
  <c r="H464" i="16"/>
  <c r="G373" i="16"/>
  <c r="H373" i="16"/>
  <c r="G486" i="16"/>
  <c r="H486" i="16"/>
  <c r="G726" i="16"/>
  <c r="H726" i="16"/>
  <c r="G63" i="16"/>
  <c r="H63" i="16"/>
  <c r="G581" i="16"/>
  <c r="H581" i="16"/>
  <c r="G279" i="16"/>
  <c r="H279" i="16"/>
  <c r="G826" i="16"/>
  <c r="H826" i="16"/>
  <c r="G287" i="16"/>
  <c r="H287" i="16"/>
  <c r="J991" i="16"/>
  <c r="J977" i="16"/>
  <c r="F521" i="16"/>
  <c r="F545" i="16"/>
  <c r="F985" i="16"/>
  <c r="J987" i="16"/>
  <c r="F525" i="16"/>
  <c r="F989" i="16"/>
  <c r="F549" i="16"/>
  <c r="G929" i="16"/>
  <c r="H929" i="16"/>
  <c r="G504" i="16"/>
  <c r="H504" i="16"/>
  <c r="G267" i="16"/>
  <c r="H267" i="16"/>
  <c r="G809" i="16"/>
  <c r="H809" i="16"/>
  <c r="G266" i="16"/>
  <c r="H266" i="16"/>
  <c r="G821" i="16"/>
  <c r="H821" i="16"/>
  <c r="G362" i="16"/>
  <c r="H362" i="16"/>
  <c r="G709" i="16"/>
  <c r="H709" i="16"/>
  <c r="G466" i="16"/>
  <c r="H466" i="16"/>
  <c r="G828" i="16"/>
  <c r="H828" i="16"/>
  <c r="G170" i="16"/>
  <c r="H170" i="16"/>
  <c r="G800" i="16"/>
  <c r="H800" i="16"/>
  <c r="G722" i="16"/>
  <c r="H722" i="16"/>
  <c r="G496" i="16"/>
  <c r="H496" i="16"/>
  <c r="G945" i="16"/>
  <c r="H945" i="16"/>
  <c r="G479" i="16"/>
  <c r="H479" i="16"/>
  <c r="G716" i="16"/>
  <c r="H716" i="16"/>
  <c r="G161" i="16"/>
  <c r="H161" i="16"/>
  <c r="G250" i="16"/>
  <c r="H250" i="16"/>
  <c r="G173" i="16"/>
  <c r="H173" i="16"/>
  <c r="G696" i="16"/>
  <c r="H696" i="16"/>
  <c r="G706" i="16"/>
  <c r="H706" i="16"/>
  <c r="G703" i="16"/>
  <c r="H703" i="16"/>
  <c r="G586" i="16"/>
  <c r="H586" i="16"/>
  <c r="G27" i="16"/>
  <c r="H27" i="16"/>
  <c r="G600" i="16"/>
  <c r="H600" i="16"/>
  <c r="G613" i="16"/>
  <c r="H613" i="16"/>
  <c r="G385" i="16"/>
  <c r="H385" i="16"/>
  <c r="G916" i="16"/>
  <c r="H916" i="16"/>
  <c r="G469" i="16"/>
  <c r="H469" i="16"/>
  <c r="G275" i="16"/>
  <c r="H275" i="16"/>
  <c r="G686" i="16"/>
  <c r="H686" i="16"/>
  <c r="G143" i="16"/>
  <c r="H143" i="16"/>
  <c r="G605" i="16"/>
  <c r="H605" i="16"/>
  <c r="G148" i="16"/>
  <c r="H148" i="16"/>
  <c r="G695" i="16"/>
  <c r="H695" i="16"/>
  <c r="G140" i="16"/>
  <c r="H140" i="16"/>
  <c r="G284" i="16"/>
  <c r="H284" i="16"/>
  <c r="G490" i="16"/>
  <c r="H490" i="16"/>
  <c r="G585" i="16"/>
  <c r="H585" i="16"/>
  <c r="G135" i="16"/>
  <c r="H135" i="16"/>
  <c r="G149" i="16"/>
  <c r="H149" i="16"/>
  <c r="G724" i="16"/>
  <c r="H724" i="16"/>
  <c r="G388" i="16"/>
  <c r="H388" i="16"/>
  <c r="G51" i="16"/>
  <c r="H51" i="16"/>
  <c r="G817" i="16"/>
  <c r="H817" i="16"/>
  <c r="G274" i="16"/>
  <c r="H274" i="16"/>
  <c r="G829" i="16"/>
  <c r="H829" i="16"/>
  <c r="G370" i="16"/>
  <c r="H370" i="16"/>
  <c r="G364" i="16"/>
  <c r="H364" i="16"/>
  <c r="G834" i="16"/>
  <c r="H834" i="16"/>
  <c r="E866" i="16"/>
  <c r="J866" i="16"/>
  <c r="E536" i="16"/>
  <c r="G612" i="13"/>
  <c r="E542" i="16"/>
  <c r="G608" i="13"/>
  <c r="E541" i="16"/>
  <c r="G632" i="13"/>
  <c r="S672" i="13"/>
  <c r="E547" i="16"/>
  <c r="BF249" i="13"/>
  <c r="BG249" i="13"/>
  <c r="H475" i="16"/>
  <c r="H484" i="16"/>
  <c r="H485" i="16"/>
  <c r="G644" i="13"/>
  <c r="E550" i="16"/>
  <c r="G616" i="13"/>
  <c r="E543" i="16"/>
  <c r="E867" i="16"/>
  <c r="J867" i="16"/>
  <c r="E537" i="16"/>
  <c r="G628" i="13"/>
  <c r="E546" i="16"/>
  <c r="BF222" i="13"/>
  <c r="BG222" i="13"/>
  <c r="G648" i="13"/>
  <c r="S697" i="13"/>
  <c r="E551" i="16"/>
  <c r="G624" i="13"/>
  <c r="S658" i="13"/>
  <c r="E545" i="16"/>
  <c r="J535" i="16"/>
  <c r="G620" i="13"/>
  <c r="S650" i="13"/>
  <c r="E544" i="16"/>
  <c r="H477" i="16"/>
  <c r="E648" i="16"/>
  <c r="E538" i="16"/>
  <c r="E99" i="16"/>
  <c r="J99" i="16"/>
  <c r="E539" i="16"/>
  <c r="G640" i="13"/>
  <c r="S684" i="13"/>
  <c r="E549" i="16"/>
  <c r="H480" i="16"/>
  <c r="H488" i="16"/>
  <c r="G604" i="13"/>
  <c r="S624" i="13"/>
  <c r="E540" i="16"/>
  <c r="H470" i="16"/>
  <c r="G636" i="13"/>
  <c r="E548" i="16"/>
  <c r="V674" i="13"/>
  <c r="AB674" i="13"/>
  <c r="Y673" i="13"/>
  <c r="AB673" i="13"/>
  <c r="V672" i="13"/>
  <c r="AB672" i="13"/>
  <c r="AA675" i="13"/>
  <c r="AB675" i="13"/>
  <c r="AA664" i="13"/>
  <c r="X664" i="13"/>
  <c r="T595" i="13"/>
  <c r="X595" i="13"/>
  <c r="Y642" i="13"/>
  <c r="X642" i="13"/>
  <c r="BH599" i="13"/>
  <c r="X613" i="13"/>
  <c r="U585" i="13"/>
  <c r="X585" i="13"/>
  <c r="U624" i="13"/>
  <c r="X624" i="13"/>
  <c r="Y650" i="13"/>
  <c r="X650" i="13"/>
  <c r="Y667" i="13"/>
  <c r="X667" i="13"/>
  <c r="V687" i="13"/>
  <c r="X687" i="13"/>
  <c r="V584" i="13"/>
  <c r="X584" i="13"/>
  <c r="BH595" i="13"/>
  <c r="X605" i="13"/>
  <c r="W621" i="13"/>
  <c r="X621" i="13"/>
  <c r="AA633" i="13"/>
  <c r="X633" i="13"/>
  <c r="AA661" i="13"/>
  <c r="X661" i="13"/>
  <c r="AA645" i="13"/>
  <c r="X645" i="13"/>
  <c r="U680" i="13"/>
  <c r="X680" i="13"/>
  <c r="BH630" i="13"/>
  <c r="X666" i="13"/>
  <c r="V700" i="13"/>
  <c r="X700" i="13"/>
  <c r="AA597" i="13"/>
  <c r="X597" i="13"/>
  <c r="Y604" i="13"/>
  <c r="X604" i="13"/>
  <c r="Z620" i="13"/>
  <c r="X620" i="13"/>
  <c r="T632" i="13"/>
  <c r="X632" i="13"/>
  <c r="BH626" i="13"/>
  <c r="X660" i="13"/>
  <c r="T644" i="13"/>
  <c r="X644" i="13"/>
  <c r="BH637" i="13"/>
  <c r="X679" i="13"/>
  <c r="T665" i="13"/>
  <c r="X665" i="13"/>
  <c r="U699" i="13"/>
  <c r="X699" i="13"/>
  <c r="T596" i="13"/>
  <c r="X596" i="13"/>
  <c r="BH625" i="13"/>
  <c r="X659" i="13"/>
  <c r="Y630" i="13"/>
  <c r="X630" i="13"/>
  <c r="AA627" i="13"/>
  <c r="X627" i="13"/>
  <c r="W603" i="13"/>
  <c r="X603" i="13"/>
  <c r="BH636" i="13"/>
  <c r="X678" i="13"/>
  <c r="AA589" i="13"/>
  <c r="X589" i="13"/>
  <c r="Z638" i="13"/>
  <c r="X638" i="13"/>
  <c r="T685" i="13"/>
  <c r="X685" i="13"/>
  <c r="U658" i="13"/>
  <c r="X658" i="13"/>
  <c r="T612" i="13"/>
  <c r="X612" i="13"/>
  <c r="Z626" i="13"/>
  <c r="X626" i="13"/>
  <c r="T652" i="13"/>
  <c r="X652" i="13"/>
  <c r="T691" i="13"/>
  <c r="X691" i="13"/>
  <c r="Z588" i="13"/>
  <c r="X588" i="13"/>
  <c r="BH597" i="13"/>
  <c r="X611" i="13"/>
  <c r="Y637" i="13"/>
  <c r="X637" i="13"/>
  <c r="Y625" i="13"/>
  <c r="X625" i="13"/>
  <c r="U651" i="13"/>
  <c r="X651" i="13"/>
  <c r="Y684" i="13"/>
  <c r="X684" i="13"/>
  <c r="Y690" i="13"/>
  <c r="X690" i="13"/>
  <c r="T619" i="13"/>
  <c r="X619" i="13"/>
  <c r="T643" i="13"/>
  <c r="X643" i="13"/>
  <c r="T698" i="13"/>
  <c r="X698" i="13"/>
  <c r="Y618" i="13"/>
  <c r="X618" i="13"/>
  <c r="Y693" i="13"/>
  <c r="X693" i="13"/>
  <c r="BH615" i="13"/>
  <c r="X639" i="13"/>
  <c r="BH623" i="13"/>
  <c r="X653" i="13"/>
  <c r="U686" i="13"/>
  <c r="X686" i="13"/>
  <c r="T610" i="13"/>
  <c r="X610" i="13"/>
  <c r="T631" i="13"/>
  <c r="X631" i="13"/>
  <c r="U602" i="13"/>
  <c r="X602" i="13"/>
  <c r="Y697" i="13"/>
  <c r="X697" i="13"/>
  <c r="Y594" i="13"/>
  <c r="X594" i="13"/>
  <c r="U692" i="13"/>
  <c r="X692" i="13"/>
  <c r="BH612" i="13"/>
  <c r="X636" i="13"/>
  <c r="BH639" i="13"/>
  <c r="X681" i="13"/>
  <c r="H698" i="16"/>
  <c r="H394" i="16"/>
  <c r="H835" i="16"/>
  <c r="H815" i="16"/>
  <c r="H691" i="16"/>
  <c r="H375" i="16"/>
  <c r="H705" i="16"/>
  <c r="E755" i="16"/>
  <c r="G424" i="15"/>
  <c r="N424" i="15"/>
  <c r="G408" i="15"/>
  <c r="N408" i="15"/>
  <c r="G390" i="15"/>
  <c r="N390" i="15"/>
  <c r="G374" i="15"/>
  <c r="N374" i="15"/>
  <c r="G352" i="15"/>
  <c r="N354" i="15"/>
  <c r="G420" i="15"/>
  <c r="N420" i="15"/>
  <c r="G404" i="15"/>
  <c r="N404" i="15"/>
  <c r="G386" i="15"/>
  <c r="N386" i="15"/>
  <c r="G370" i="15"/>
  <c r="N370" i="15"/>
  <c r="G416" i="15"/>
  <c r="N416" i="15"/>
  <c r="G400" i="15"/>
  <c r="N400" i="15"/>
  <c r="G382" i="15"/>
  <c r="N382" i="15"/>
  <c r="G366" i="15"/>
  <c r="N366" i="15"/>
  <c r="G412" i="15"/>
  <c r="N412" i="15"/>
  <c r="G394" i="15"/>
  <c r="G378" i="15"/>
  <c r="N378" i="15"/>
  <c r="G359" i="15"/>
  <c r="H617" i="16"/>
  <c r="H813" i="16"/>
  <c r="H270" i="16"/>
  <c r="H802" i="16"/>
  <c r="H694" i="16"/>
  <c r="H174" i="16"/>
  <c r="H837" i="16"/>
  <c r="H53" i="16"/>
  <c r="H35" i="16"/>
  <c r="H710" i="16"/>
  <c r="H141" i="16"/>
  <c r="H704" i="16"/>
  <c r="H256" i="16"/>
  <c r="H389" i="16"/>
  <c r="H823" i="16"/>
  <c r="H836" i="16"/>
  <c r="H269" i="16"/>
  <c r="H614" i="16"/>
  <c r="H164" i="16"/>
  <c r="H41" i="16"/>
  <c r="H177" i="16"/>
  <c r="H248" i="16"/>
  <c r="H154" i="16"/>
  <c r="H606" i="16"/>
  <c r="H245" i="16"/>
  <c r="H40" i="16"/>
  <c r="H827" i="16"/>
  <c r="H30" i="16"/>
  <c r="H804" i="16"/>
  <c r="H601" i="16"/>
  <c r="H147" i="16"/>
  <c r="H157" i="16"/>
  <c r="H599" i="16"/>
  <c r="H596" i="16"/>
  <c r="H162" i="16"/>
  <c r="H814" i="16"/>
  <c r="H721" i="16"/>
  <c r="H720" i="16"/>
  <c r="H374" i="16"/>
  <c r="H277" i="16"/>
  <c r="H38" i="16"/>
  <c r="H167" i="16"/>
  <c r="H285" i="16"/>
  <c r="H28" i="16"/>
  <c r="H169" i="16"/>
  <c r="H797" i="16"/>
  <c r="H247" i="16"/>
  <c r="H690" i="16"/>
  <c r="H807" i="16"/>
  <c r="H142" i="16"/>
  <c r="H26" i="16"/>
  <c r="H359" i="16"/>
  <c r="H160" i="16"/>
  <c r="H580" i="16"/>
  <c r="AQ591" i="13"/>
  <c r="AR591" i="13"/>
  <c r="AQ592" i="13"/>
  <c r="AR592" i="13"/>
  <c r="AQ585" i="13"/>
  <c r="AR585" i="13"/>
  <c r="AQ593" i="13"/>
  <c r="AR593" i="13"/>
  <c r="AQ586" i="13"/>
  <c r="AR586" i="13"/>
  <c r="F868" i="16"/>
  <c r="F106" i="16"/>
  <c r="AQ588" i="13"/>
  <c r="AR588" i="13"/>
  <c r="AQ596" i="13"/>
  <c r="AR596" i="13"/>
  <c r="AQ594" i="13"/>
  <c r="AR594" i="13"/>
  <c r="AK600" i="13"/>
  <c r="F320" i="16"/>
  <c r="AQ597" i="13"/>
  <c r="AR597" i="13"/>
  <c r="F651" i="16"/>
  <c r="F659" i="16"/>
  <c r="F770" i="16"/>
  <c r="AQ584" i="13"/>
  <c r="AR584" i="13"/>
  <c r="F771" i="16"/>
  <c r="BF258" i="13"/>
  <c r="BG258" i="13"/>
  <c r="BF271" i="13"/>
  <c r="BG271" i="13"/>
  <c r="BF250" i="13"/>
  <c r="BG250" i="13"/>
  <c r="BF234" i="13"/>
  <c r="BG234" i="13"/>
  <c r="BF298" i="13"/>
  <c r="BG298" i="13"/>
  <c r="BF191" i="13"/>
  <c r="BG191" i="13"/>
  <c r="BF207" i="13"/>
  <c r="BG207" i="13"/>
  <c r="BF263" i="13"/>
  <c r="BG263" i="13"/>
  <c r="BF274" i="13"/>
  <c r="BG274" i="13"/>
  <c r="BF202" i="13"/>
  <c r="BG202" i="13"/>
  <c r="BF290" i="13"/>
  <c r="BG290" i="13"/>
  <c r="BF303" i="13"/>
  <c r="BG303" i="13"/>
  <c r="BF210" i="13"/>
  <c r="BG210" i="13"/>
  <c r="BF279" i="13"/>
  <c r="BG279" i="13"/>
  <c r="BF239" i="13"/>
  <c r="BG239" i="13"/>
  <c r="BF242" i="13"/>
  <c r="BG242" i="13"/>
  <c r="BF295" i="13"/>
  <c r="BG295" i="13"/>
  <c r="BF255" i="13"/>
  <c r="BG255" i="13"/>
  <c r="BF282" i="13"/>
  <c r="BG282" i="13"/>
  <c r="BF218" i="13"/>
  <c r="BG218" i="13"/>
  <c r="BF215" i="13"/>
  <c r="BG215" i="13"/>
  <c r="BF194" i="13"/>
  <c r="BG194" i="13"/>
  <c r="BF226" i="13"/>
  <c r="BG226" i="13"/>
  <c r="BF247" i="13"/>
  <c r="BG247" i="13"/>
  <c r="BF231" i="13"/>
  <c r="BG231" i="13"/>
  <c r="BF266" i="13"/>
  <c r="BG266" i="13"/>
  <c r="BF287" i="13"/>
  <c r="BG287" i="13"/>
  <c r="BF125" i="13"/>
  <c r="BG125" i="13"/>
  <c r="BF169" i="13"/>
  <c r="BG169" i="13"/>
  <c r="AH404" i="13"/>
  <c r="BF177" i="13"/>
  <c r="BG177" i="13"/>
  <c r="BF134" i="13"/>
  <c r="BG134" i="13"/>
  <c r="BF138" i="13"/>
  <c r="BG138" i="13"/>
  <c r="BF146" i="13"/>
  <c r="BG146" i="13"/>
  <c r="BF161" i="13"/>
  <c r="BG161" i="13"/>
  <c r="BF130" i="13"/>
  <c r="BG130" i="13"/>
  <c r="BF174" i="13"/>
  <c r="BG174" i="13"/>
  <c r="BF141" i="13"/>
  <c r="BG141" i="13"/>
  <c r="BF153" i="13"/>
  <c r="BG153" i="13"/>
  <c r="BF149" i="13"/>
  <c r="BG149" i="13"/>
  <c r="BF185" i="13"/>
  <c r="BG185" i="13"/>
  <c r="BF157" i="13"/>
  <c r="BG157" i="13"/>
  <c r="BF182" i="13"/>
  <c r="BG182" i="13"/>
  <c r="BF166" i="13"/>
  <c r="BG166" i="13"/>
  <c r="AG404" i="13"/>
  <c r="J648" i="16"/>
  <c r="AQ589" i="13"/>
  <c r="AR589" i="13"/>
  <c r="Y589" i="13"/>
  <c r="U589" i="13"/>
  <c r="W589" i="13"/>
  <c r="Z589" i="13"/>
  <c r="E319" i="16"/>
  <c r="F327" i="16"/>
  <c r="E650" i="16"/>
  <c r="AF607" i="13"/>
  <c r="F658" i="16"/>
  <c r="AF596" i="13"/>
  <c r="BH642" i="13"/>
  <c r="T589" i="13"/>
  <c r="V589" i="13"/>
  <c r="AQ598" i="13"/>
  <c r="AR598" i="13"/>
  <c r="BH634" i="13"/>
  <c r="F319" i="16"/>
  <c r="F650" i="16"/>
  <c r="AK584" i="13"/>
  <c r="E219" i="16"/>
  <c r="F439" i="16"/>
  <c r="E770" i="16"/>
  <c r="BH618" i="13"/>
  <c r="AO592" i="13"/>
  <c r="AU592" i="13"/>
  <c r="E215" i="16"/>
  <c r="F435" i="16"/>
  <c r="E762" i="16"/>
  <c r="BH610" i="13"/>
  <c r="E211" i="16"/>
  <c r="F431" i="16"/>
  <c r="BH602" i="13"/>
  <c r="F98" i="16"/>
  <c r="E106" i="16"/>
  <c r="E207" i="16"/>
  <c r="F427" i="16"/>
  <c r="F874" i="16"/>
  <c r="BH594" i="13"/>
  <c r="E98" i="16"/>
  <c r="E327" i="16"/>
  <c r="E658" i="16"/>
  <c r="F866" i="16"/>
  <c r="BH649" i="13"/>
  <c r="AO600" i="13"/>
  <c r="AU600" i="13"/>
  <c r="E874" i="16"/>
  <c r="AF606" i="13"/>
  <c r="AF595" i="13"/>
  <c r="AK588" i="13"/>
  <c r="AO599" i="13"/>
  <c r="AU599" i="13"/>
  <c r="AO591" i="13"/>
  <c r="AU591" i="13"/>
  <c r="E105" i="16"/>
  <c r="E97" i="16"/>
  <c r="F105" i="16"/>
  <c r="F97" i="16"/>
  <c r="E205" i="16"/>
  <c r="F218" i="16"/>
  <c r="F214" i="16"/>
  <c r="F210" i="16"/>
  <c r="F206" i="16"/>
  <c r="E326" i="16"/>
  <c r="E318" i="16"/>
  <c r="F326" i="16"/>
  <c r="F318" i="16"/>
  <c r="E439" i="16"/>
  <c r="E435" i="16"/>
  <c r="E431" i="16"/>
  <c r="E427" i="16"/>
  <c r="E657" i="16"/>
  <c r="E649" i="16"/>
  <c r="F657" i="16"/>
  <c r="F649" i="16"/>
  <c r="E769" i="16"/>
  <c r="E761" i="16"/>
  <c r="F769" i="16"/>
  <c r="F761" i="16"/>
  <c r="E881" i="16"/>
  <c r="E873" i="16"/>
  <c r="F881" i="16"/>
  <c r="F873" i="16"/>
  <c r="F865" i="16"/>
  <c r="BH641" i="13"/>
  <c r="BH633" i="13"/>
  <c r="BH617" i="13"/>
  <c r="BH609" i="13"/>
  <c r="BH601" i="13"/>
  <c r="BH593" i="13"/>
  <c r="BH585" i="13"/>
  <c r="BH648" i="13"/>
  <c r="V697" i="13"/>
  <c r="AF605" i="13"/>
  <c r="AF594" i="13"/>
  <c r="AK590" i="13"/>
  <c r="AO598" i="13"/>
  <c r="AU598" i="13"/>
  <c r="AO590" i="13"/>
  <c r="AU590" i="13"/>
  <c r="E95" i="16"/>
  <c r="E104" i="16"/>
  <c r="E96" i="16"/>
  <c r="F104" i="16"/>
  <c r="F96" i="16"/>
  <c r="F205" i="16"/>
  <c r="E218" i="16"/>
  <c r="E214" i="16"/>
  <c r="E210" i="16"/>
  <c r="E206" i="16"/>
  <c r="E325" i="16"/>
  <c r="E317" i="16"/>
  <c r="F325" i="16"/>
  <c r="F317" i="16"/>
  <c r="E425" i="16"/>
  <c r="F438" i="16"/>
  <c r="F434" i="16"/>
  <c r="F430" i="16"/>
  <c r="F426" i="16"/>
  <c r="E656" i="16"/>
  <c r="F656" i="16"/>
  <c r="F648" i="16"/>
  <c r="E768" i="16"/>
  <c r="E760" i="16"/>
  <c r="F768" i="16"/>
  <c r="F760" i="16"/>
  <c r="E880" i="16"/>
  <c r="E872" i="16"/>
  <c r="F880" i="16"/>
  <c r="F872" i="16"/>
  <c r="BH640" i="13"/>
  <c r="BH632" i="13"/>
  <c r="BH624" i="13"/>
  <c r="BH616" i="13"/>
  <c r="BH608" i="13"/>
  <c r="BH600" i="13"/>
  <c r="BH592" i="13"/>
  <c r="F762" i="16"/>
  <c r="T700" i="13"/>
  <c r="AF604" i="13"/>
  <c r="AF593" i="13"/>
  <c r="AK592" i="13"/>
  <c r="AO597" i="13"/>
  <c r="AU597" i="13"/>
  <c r="AO589" i="13"/>
  <c r="AU589" i="13"/>
  <c r="E111" i="16"/>
  <c r="E103" i="16"/>
  <c r="F111" i="16"/>
  <c r="F103" i="16"/>
  <c r="F95" i="16"/>
  <c r="F221" i="16"/>
  <c r="F217" i="16"/>
  <c r="F213" i="16"/>
  <c r="F209" i="16"/>
  <c r="E315" i="16"/>
  <c r="E324" i="16"/>
  <c r="E316" i="16"/>
  <c r="F324" i="16"/>
  <c r="F316" i="16"/>
  <c r="F425" i="16"/>
  <c r="E438" i="16"/>
  <c r="E434" i="16"/>
  <c r="E430" i="16"/>
  <c r="E426" i="16"/>
  <c r="E655" i="16"/>
  <c r="E647" i="16"/>
  <c r="F655" i="16"/>
  <c r="F647" i="16"/>
  <c r="E767" i="16"/>
  <c r="E759" i="16"/>
  <c r="F767" i="16"/>
  <c r="F759" i="16"/>
  <c r="E879" i="16"/>
  <c r="E871" i="16"/>
  <c r="F879" i="16"/>
  <c r="F871" i="16"/>
  <c r="BH647" i="13"/>
  <c r="BH631" i="13"/>
  <c r="BH607" i="13"/>
  <c r="BH591" i="13"/>
  <c r="AA698" i="13"/>
  <c r="AF602" i="13"/>
  <c r="AF591" i="13"/>
  <c r="AK598" i="13"/>
  <c r="AO596" i="13"/>
  <c r="AU596" i="13"/>
  <c r="AO588" i="13"/>
  <c r="AU588" i="13"/>
  <c r="E110" i="16"/>
  <c r="E102" i="16"/>
  <c r="F110" i="16"/>
  <c r="F102" i="16"/>
  <c r="E221" i="16"/>
  <c r="E217" i="16"/>
  <c r="E213" i="16"/>
  <c r="E209" i="16"/>
  <c r="E331" i="16"/>
  <c r="E323" i="16"/>
  <c r="F331" i="16"/>
  <c r="F323" i="16"/>
  <c r="F315" i="16"/>
  <c r="F441" i="16"/>
  <c r="F437" i="16"/>
  <c r="F433" i="16"/>
  <c r="F429" i="16"/>
  <c r="E645" i="16"/>
  <c r="E654" i="16"/>
  <c r="E646" i="16"/>
  <c r="F654" i="16"/>
  <c r="F646" i="16"/>
  <c r="E766" i="16"/>
  <c r="E758" i="16"/>
  <c r="F766" i="16"/>
  <c r="F758" i="16"/>
  <c r="E878" i="16"/>
  <c r="E870" i="16"/>
  <c r="F878" i="16"/>
  <c r="F870" i="16"/>
  <c r="BH646" i="13"/>
  <c r="BH638" i="13"/>
  <c r="BH622" i="13"/>
  <c r="BH614" i="13"/>
  <c r="BH606" i="13"/>
  <c r="BH598" i="13"/>
  <c r="BH590" i="13"/>
  <c r="AF601" i="13"/>
  <c r="AF589" i="13"/>
  <c r="AK603" i="13"/>
  <c r="AO595" i="13"/>
  <c r="AU595" i="13"/>
  <c r="AO587" i="13"/>
  <c r="AU587" i="13"/>
  <c r="E109" i="16"/>
  <c r="E101" i="16"/>
  <c r="F109" i="16"/>
  <c r="F101" i="16"/>
  <c r="F220" i="16"/>
  <c r="F216" i="16"/>
  <c r="F212" i="16"/>
  <c r="F208" i="16"/>
  <c r="E330" i="16"/>
  <c r="E322" i="16"/>
  <c r="F330" i="16"/>
  <c r="F322" i="16"/>
  <c r="E441" i="16"/>
  <c r="E437" i="16"/>
  <c r="E433" i="16"/>
  <c r="E429" i="16"/>
  <c r="E661" i="16"/>
  <c r="E653" i="16"/>
  <c r="F661" i="16"/>
  <c r="F653" i="16"/>
  <c r="F645" i="16"/>
  <c r="E765" i="16"/>
  <c r="E757" i="16"/>
  <c r="F765" i="16"/>
  <c r="F757" i="16"/>
  <c r="E877" i="16"/>
  <c r="E869" i="16"/>
  <c r="F877" i="16"/>
  <c r="F869" i="16"/>
  <c r="BH645" i="13"/>
  <c r="BH629" i="13"/>
  <c r="BH621" i="13"/>
  <c r="BH613" i="13"/>
  <c r="BH605" i="13"/>
  <c r="BH589" i="13"/>
  <c r="E865" i="16"/>
  <c r="G584" i="13"/>
  <c r="BF584" i="13"/>
  <c r="AA588" i="13"/>
  <c r="AQ599" i="13"/>
  <c r="AR599" i="13"/>
  <c r="AF587" i="13"/>
  <c r="AF599" i="13"/>
  <c r="AK608" i="13"/>
  <c r="AO594" i="13"/>
  <c r="AU594" i="13"/>
  <c r="AO586" i="13"/>
  <c r="AU586" i="13"/>
  <c r="E108" i="16"/>
  <c r="E100" i="16"/>
  <c r="F108" i="16"/>
  <c r="F100" i="16"/>
  <c r="E220" i="16"/>
  <c r="E216" i="16"/>
  <c r="E212" i="16"/>
  <c r="E208" i="16"/>
  <c r="E329" i="16"/>
  <c r="E321" i="16"/>
  <c r="F329" i="16"/>
  <c r="F321" i="16"/>
  <c r="F440" i="16"/>
  <c r="F436" i="16"/>
  <c r="F432" i="16"/>
  <c r="F428" i="16"/>
  <c r="E660" i="16"/>
  <c r="E652" i="16"/>
  <c r="F660" i="16"/>
  <c r="F652" i="16"/>
  <c r="E764" i="16"/>
  <c r="E756" i="16"/>
  <c r="F764" i="16"/>
  <c r="F756" i="16"/>
  <c r="E876" i="16"/>
  <c r="E868" i="16"/>
  <c r="F876" i="16"/>
  <c r="BH644" i="13"/>
  <c r="BH628" i="13"/>
  <c r="BH620" i="13"/>
  <c r="BH604" i="13"/>
  <c r="BH596" i="13"/>
  <c r="BH588" i="13"/>
  <c r="BH586" i="13"/>
  <c r="AF609" i="13"/>
  <c r="AF597" i="13"/>
  <c r="AK586" i="13"/>
  <c r="AO585" i="13"/>
  <c r="AU585" i="13"/>
  <c r="AO593" i="13"/>
  <c r="AU593" i="13"/>
  <c r="AQ600" i="13"/>
  <c r="E107" i="16"/>
  <c r="F107" i="16"/>
  <c r="F99" i="16"/>
  <c r="F219" i="16"/>
  <c r="F215" i="16"/>
  <c r="F211" i="16"/>
  <c r="F207" i="16"/>
  <c r="E328" i="16"/>
  <c r="E320" i="16"/>
  <c r="F328" i="16"/>
  <c r="E440" i="16"/>
  <c r="E436" i="16"/>
  <c r="E432" i="16"/>
  <c r="E428" i="16"/>
  <c r="E659" i="16"/>
  <c r="E651" i="16"/>
  <c r="E771" i="16"/>
  <c r="E763" i="16"/>
  <c r="F763" i="16"/>
  <c r="F755" i="16"/>
  <c r="E875" i="16"/>
  <c r="F875" i="16"/>
  <c r="F867" i="16"/>
  <c r="BH643" i="13"/>
  <c r="BH635" i="13"/>
  <c r="BH627" i="13"/>
  <c r="BH619" i="13"/>
  <c r="BH611" i="13"/>
  <c r="BH603" i="13"/>
  <c r="BH587" i="13"/>
  <c r="BH650" i="13"/>
  <c r="BH651" i="13"/>
  <c r="AH582" i="13"/>
  <c r="AG582" i="13"/>
  <c r="Z664" i="13"/>
  <c r="W693" i="13"/>
  <c r="W697" i="13"/>
  <c r="U700" i="13"/>
  <c r="T699" i="13"/>
  <c r="U687" i="13"/>
  <c r="U693" i="13"/>
  <c r="U691" i="13"/>
  <c r="U697" i="13"/>
  <c r="AA699" i="13"/>
  <c r="Z698" i="13"/>
  <c r="AA700" i="13"/>
  <c r="Z699" i="13"/>
  <c r="Y698" i="13"/>
  <c r="T697" i="13"/>
  <c r="Z700" i="13"/>
  <c r="Y699" i="13"/>
  <c r="W698" i="13"/>
  <c r="AA697" i="13"/>
  <c r="Y700" i="13"/>
  <c r="W699" i="13"/>
  <c r="V698" i="13"/>
  <c r="T692" i="13"/>
  <c r="Z697" i="13"/>
  <c r="W700" i="13"/>
  <c r="V699" i="13"/>
  <c r="U698" i="13"/>
  <c r="U673" i="13"/>
  <c r="W690" i="13"/>
  <c r="W684" i="13"/>
  <c r="T693" i="13"/>
  <c r="U690" i="13"/>
  <c r="T686" i="13"/>
  <c r="Y691" i="13"/>
  <c r="T690" i="13"/>
  <c r="Y692" i="13"/>
  <c r="W691" i="13"/>
  <c r="W692" i="13"/>
  <c r="Z672" i="13"/>
  <c r="U672" i="13"/>
  <c r="W678" i="13"/>
  <c r="V684" i="13"/>
  <c r="T687" i="13"/>
  <c r="AA685" i="13"/>
  <c r="Z642" i="13"/>
  <c r="Z675" i="13"/>
  <c r="U681" i="13"/>
  <c r="U684" i="13"/>
  <c r="AA686" i="13"/>
  <c r="Z685" i="13"/>
  <c r="V653" i="13"/>
  <c r="AA674" i="13"/>
  <c r="T680" i="13"/>
  <c r="AA687" i="13"/>
  <c r="Z686" i="13"/>
  <c r="Y685" i="13"/>
  <c r="T651" i="13"/>
  <c r="Y674" i="13"/>
  <c r="T684" i="13"/>
  <c r="Z687" i="13"/>
  <c r="Y686" i="13"/>
  <c r="W685" i="13"/>
  <c r="U661" i="13"/>
  <c r="AA684" i="13"/>
  <c r="Y687" i="13"/>
  <c r="W686" i="13"/>
  <c r="V685" i="13"/>
  <c r="Z627" i="13"/>
  <c r="Z673" i="13"/>
  <c r="Z684" i="13"/>
  <c r="W687" i="13"/>
  <c r="V686" i="13"/>
  <c r="U685" i="13"/>
  <c r="T672" i="13"/>
  <c r="W673" i="13"/>
  <c r="Y653" i="13"/>
  <c r="T664" i="13"/>
  <c r="AA672" i="13"/>
  <c r="Y675" i="13"/>
  <c r="W674" i="13"/>
  <c r="V673" i="13"/>
  <c r="V678" i="13"/>
  <c r="T681" i="13"/>
  <c r="AA679" i="13"/>
  <c r="W675" i="13"/>
  <c r="U678" i="13"/>
  <c r="AA680" i="13"/>
  <c r="Z679" i="13"/>
  <c r="U653" i="13"/>
  <c r="Y664" i="13"/>
  <c r="Y672" i="13"/>
  <c r="V675" i="13"/>
  <c r="U674" i="13"/>
  <c r="T673" i="13"/>
  <c r="AA681" i="13"/>
  <c r="Z680" i="13"/>
  <c r="Y679" i="13"/>
  <c r="T636" i="13"/>
  <c r="Y651" i="13"/>
  <c r="U664" i="13"/>
  <c r="W672" i="13"/>
  <c r="U675" i="13"/>
  <c r="T674" i="13"/>
  <c r="T678" i="13"/>
  <c r="Z681" i="13"/>
  <c r="Y680" i="13"/>
  <c r="W679" i="13"/>
  <c r="W584" i="13"/>
  <c r="W636" i="13"/>
  <c r="V651" i="13"/>
  <c r="Z667" i="13"/>
  <c r="T675" i="13"/>
  <c r="AA673" i="13"/>
  <c r="AA678" i="13"/>
  <c r="Y681" i="13"/>
  <c r="W680" i="13"/>
  <c r="V679" i="13"/>
  <c r="V585" i="13"/>
  <c r="Y638" i="13"/>
  <c r="W667" i="13"/>
  <c r="Z678" i="13"/>
  <c r="W681" i="13"/>
  <c r="V680" i="13"/>
  <c r="U679" i="13"/>
  <c r="T642" i="13"/>
  <c r="W658" i="13"/>
  <c r="V667" i="13"/>
  <c r="Z674" i="13"/>
  <c r="Y678" i="13"/>
  <c r="V681" i="13"/>
  <c r="T679" i="13"/>
  <c r="U636" i="13"/>
  <c r="W642" i="13"/>
  <c r="W650" i="13"/>
  <c r="T653" i="13"/>
  <c r="AA651" i="13"/>
  <c r="T658" i="13"/>
  <c r="Z661" i="13"/>
  <c r="Y660" i="13"/>
  <c r="W659" i="13"/>
  <c r="W664" i="13"/>
  <c r="U667" i="13"/>
  <c r="T666" i="13"/>
  <c r="AA638" i="13"/>
  <c r="W644" i="13"/>
  <c r="V650" i="13"/>
  <c r="AA652" i="13"/>
  <c r="Z651" i="13"/>
  <c r="AA658" i="13"/>
  <c r="Y661" i="13"/>
  <c r="W660" i="13"/>
  <c r="V659" i="13"/>
  <c r="V664" i="13"/>
  <c r="T667" i="13"/>
  <c r="AA665" i="13"/>
  <c r="U644" i="13"/>
  <c r="U650" i="13"/>
  <c r="Z652" i="13"/>
  <c r="Z658" i="13"/>
  <c r="W661" i="13"/>
  <c r="V660" i="13"/>
  <c r="U659" i="13"/>
  <c r="AA666" i="13"/>
  <c r="Z665" i="13"/>
  <c r="T638" i="13"/>
  <c r="AA643" i="13"/>
  <c r="Z653" i="13"/>
  <c r="Y652" i="13"/>
  <c r="W651" i="13"/>
  <c r="Y658" i="13"/>
  <c r="V661" i="13"/>
  <c r="U660" i="13"/>
  <c r="T659" i="13"/>
  <c r="AA667" i="13"/>
  <c r="Z666" i="13"/>
  <c r="Y665" i="13"/>
  <c r="Z637" i="13"/>
  <c r="T650" i="13"/>
  <c r="W652" i="13"/>
  <c r="T660" i="13"/>
  <c r="Y666" i="13"/>
  <c r="W665" i="13"/>
  <c r="W637" i="13"/>
  <c r="AA650" i="13"/>
  <c r="W653" i="13"/>
  <c r="V652" i="13"/>
  <c r="V658" i="13"/>
  <c r="T661" i="13"/>
  <c r="AA659" i="13"/>
  <c r="W666" i="13"/>
  <c r="V665" i="13"/>
  <c r="Z650" i="13"/>
  <c r="U652" i="13"/>
  <c r="AA660" i="13"/>
  <c r="Z659" i="13"/>
  <c r="V666" i="13"/>
  <c r="U665" i="13"/>
  <c r="AA653" i="13"/>
  <c r="Z660" i="13"/>
  <c r="Y659" i="13"/>
  <c r="U666" i="13"/>
  <c r="AA636" i="13"/>
  <c r="Y639" i="13"/>
  <c r="W638" i="13"/>
  <c r="V637" i="13"/>
  <c r="V642" i="13"/>
  <c r="AA644" i="13"/>
  <c r="Z643" i="13"/>
  <c r="T645" i="13"/>
  <c r="T588" i="13"/>
  <c r="U621" i="13"/>
  <c r="Y626" i="13"/>
  <c r="Z636" i="13"/>
  <c r="W639" i="13"/>
  <c r="V638" i="13"/>
  <c r="U637" i="13"/>
  <c r="U642" i="13"/>
  <c r="Z644" i="13"/>
  <c r="Y643" i="13"/>
  <c r="Z639" i="13"/>
  <c r="U588" i="13"/>
  <c r="Y636" i="13"/>
  <c r="V639" i="13"/>
  <c r="U638" i="13"/>
  <c r="T637" i="13"/>
  <c r="Z645" i="13"/>
  <c r="Y644" i="13"/>
  <c r="W643" i="13"/>
  <c r="V588" i="13"/>
  <c r="AA619" i="13"/>
  <c r="U639" i="13"/>
  <c r="Y645" i="13"/>
  <c r="V643" i="13"/>
  <c r="W588" i="13"/>
  <c r="W630" i="13"/>
  <c r="V636" i="13"/>
  <c r="T639" i="13"/>
  <c r="AA637" i="13"/>
  <c r="AA642" i="13"/>
  <c r="W645" i="13"/>
  <c r="V644" i="13"/>
  <c r="U643" i="13"/>
  <c r="Y588" i="13"/>
  <c r="T624" i="13"/>
  <c r="T633" i="13"/>
  <c r="V645" i="13"/>
  <c r="W618" i="13"/>
  <c r="AA631" i="13"/>
  <c r="AA639" i="13"/>
  <c r="U645" i="13"/>
  <c r="T621" i="13"/>
  <c r="Z619" i="13"/>
  <c r="AA624" i="13"/>
  <c r="Y627" i="13"/>
  <c r="W626" i="13"/>
  <c r="V630" i="13"/>
  <c r="AA632" i="13"/>
  <c r="Z631" i="13"/>
  <c r="U618" i="13"/>
  <c r="AA620" i="13"/>
  <c r="Y619" i="13"/>
  <c r="Z624" i="13"/>
  <c r="W627" i="13"/>
  <c r="U625" i="13"/>
  <c r="U630" i="13"/>
  <c r="Z632" i="13"/>
  <c r="Y631" i="13"/>
  <c r="AA621" i="13"/>
  <c r="Y620" i="13"/>
  <c r="W619" i="13"/>
  <c r="Y624" i="13"/>
  <c r="U626" i="13"/>
  <c r="T625" i="13"/>
  <c r="Z633" i="13"/>
  <c r="Y632" i="13"/>
  <c r="W631" i="13"/>
  <c r="T618" i="13"/>
  <c r="Z621" i="13"/>
  <c r="W620" i="13"/>
  <c r="W624" i="13"/>
  <c r="U627" i="13"/>
  <c r="T626" i="13"/>
  <c r="T630" i="13"/>
  <c r="Y633" i="13"/>
  <c r="W632" i="13"/>
  <c r="V631" i="13"/>
  <c r="AA618" i="13"/>
  <c r="Y621" i="13"/>
  <c r="U619" i="13"/>
  <c r="T627" i="13"/>
  <c r="AA625" i="13"/>
  <c r="AA630" i="13"/>
  <c r="W633" i="13"/>
  <c r="V632" i="13"/>
  <c r="U631" i="13"/>
  <c r="W625" i="13"/>
  <c r="Z618" i="13"/>
  <c r="U620" i="13"/>
  <c r="AA626" i="13"/>
  <c r="Z625" i="13"/>
  <c r="Z630" i="13"/>
  <c r="V633" i="13"/>
  <c r="U632" i="13"/>
  <c r="T620" i="13"/>
  <c r="U633" i="13"/>
  <c r="T602" i="13"/>
  <c r="Y605" i="13"/>
  <c r="W604" i="13"/>
  <c r="V603" i="13"/>
  <c r="V610" i="13"/>
  <c r="T613" i="13"/>
  <c r="AA611" i="13"/>
  <c r="G596" i="13"/>
  <c r="S610" i="13"/>
  <c r="AA602" i="13"/>
  <c r="W605" i="13"/>
  <c r="V604" i="13"/>
  <c r="U603" i="13"/>
  <c r="U610" i="13"/>
  <c r="AA612" i="13"/>
  <c r="Z611" i="13"/>
  <c r="Z602" i="13"/>
  <c r="V605" i="13"/>
  <c r="U604" i="13"/>
  <c r="T603" i="13"/>
  <c r="AA613" i="13"/>
  <c r="Z612" i="13"/>
  <c r="Y611" i="13"/>
  <c r="Y602" i="13"/>
  <c r="U605" i="13"/>
  <c r="T604" i="13"/>
  <c r="AA605" i="13"/>
  <c r="Z613" i="13"/>
  <c r="Y612" i="13"/>
  <c r="W611" i="13"/>
  <c r="W594" i="13"/>
  <c r="W602" i="13"/>
  <c r="T605" i="13"/>
  <c r="AA603" i="13"/>
  <c r="AA610" i="13"/>
  <c r="Y613" i="13"/>
  <c r="W612" i="13"/>
  <c r="V611" i="13"/>
  <c r="T597" i="13"/>
  <c r="V602" i="13"/>
  <c r="AA604" i="13"/>
  <c r="Z603" i="13"/>
  <c r="Z610" i="13"/>
  <c r="W613" i="13"/>
  <c r="V612" i="13"/>
  <c r="U611" i="13"/>
  <c r="AA595" i="13"/>
  <c r="Z604" i="13"/>
  <c r="Y603" i="13"/>
  <c r="Y610" i="13"/>
  <c r="V613" i="13"/>
  <c r="U612" i="13"/>
  <c r="T611" i="13"/>
  <c r="T594" i="13"/>
  <c r="Z605" i="13"/>
  <c r="W610" i="13"/>
  <c r="U613" i="13"/>
  <c r="Y584" i="13"/>
  <c r="W585" i="13"/>
  <c r="G600" i="13"/>
  <c r="V594" i="13"/>
  <c r="AA596" i="13"/>
  <c r="Z595" i="13"/>
  <c r="Z584" i="13"/>
  <c r="Y585" i="13"/>
  <c r="T584" i="13"/>
  <c r="U594" i="13"/>
  <c r="Z596" i="13"/>
  <c r="Y595" i="13"/>
  <c r="AA584" i="13"/>
  <c r="Z585" i="13"/>
  <c r="Z597" i="13"/>
  <c r="Y596" i="13"/>
  <c r="W595" i="13"/>
  <c r="AA585" i="13"/>
  <c r="Y597" i="13"/>
  <c r="W596" i="13"/>
  <c r="V595" i="13"/>
  <c r="BH584" i="13"/>
  <c r="BG584" i="13"/>
  <c r="AA594" i="13"/>
  <c r="W597" i="13"/>
  <c r="V596" i="13"/>
  <c r="U595" i="13"/>
  <c r="U584" i="13"/>
  <c r="T585" i="13"/>
  <c r="G588" i="13"/>
  <c r="S594" i="13"/>
  <c r="Z594" i="13"/>
  <c r="V597" i="13"/>
  <c r="U596" i="13"/>
  <c r="G592" i="13"/>
  <c r="S602" i="13"/>
  <c r="U597" i="13"/>
  <c r="AQ590" i="13"/>
  <c r="AR590" i="13"/>
  <c r="BF612" i="13"/>
  <c r="AQ587" i="13"/>
  <c r="AR587" i="13"/>
  <c r="AQ595" i="13"/>
  <c r="AR595" i="13"/>
  <c r="AO584" i="13"/>
  <c r="AF585" i="13"/>
  <c r="BF199" i="13"/>
  <c r="BG199" i="13"/>
  <c r="AR601" i="13"/>
  <c r="I10" i="14"/>
  <c r="N394" i="15"/>
  <c r="N397" i="15"/>
  <c r="N396" i="15"/>
  <c r="N359" i="15"/>
  <c r="N361" i="15"/>
  <c r="N363" i="15"/>
  <c r="N362" i="15"/>
  <c r="N352" i="15"/>
  <c r="N356" i="15"/>
  <c r="N355" i="15"/>
  <c r="BF648" i="13"/>
  <c r="BF649" i="13"/>
  <c r="BG649" i="13"/>
  <c r="BF640" i="13"/>
  <c r="BG640" i="13"/>
  <c r="BF632" i="13"/>
  <c r="BG632" i="13"/>
  <c r="BG612" i="13"/>
  <c r="BF223" i="13"/>
  <c r="BG223" i="13"/>
  <c r="E98" i="26"/>
  <c r="E99" i="26"/>
  <c r="E105" i="26"/>
  <c r="E101" i="26"/>
  <c r="E97" i="26"/>
  <c r="E102" i="26"/>
  <c r="E107" i="26"/>
  <c r="E104" i="26"/>
  <c r="E103" i="26"/>
  <c r="E108" i="26"/>
  <c r="E109" i="26"/>
  <c r="J326" i="16"/>
  <c r="J440" i="16"/>
  <c r="J323" i="16"/>
  <c r="J102" i="16"/>
  <c r="J324" i="16"/>
  <c r="J425" i="16"/>
  <c r="J218" i="16"/>
  <c r="J649" i="16"/>
  <c r="J318" i="16"/>
  <c r="J211" i="16"/>
  <c r="J97" i="16"/>
  <c r="J771" i="16"/>
  <c r="J320" i="16"/>
  <c r="J107" i="16"/>
  <c r="J652" i="16"/>
  <c r="J321" i="16"/>
  <c r="J100" i="16"/>
  <c r="J765" i="16"/>
  <c r="J209" i="16"/>
  <c r="J434" i="16"/>
  <c r="J111" i="16"/>
  <c r="J427" i="16"/>
  <c r="J105" i="16"/>
  <c r="J762" i="16"/>
  <c r="J757" i="16"/>
  <c r="J110" i="16"/>
  <c r="J328" i="16"/>
  <c r="J660" i="16"/>
  <c r="J329" i="16"/>
  <c r="J108" i="16"/>
  <c r="J213" i="16"/>
  <c r="J438" i="16"/>
  <c r="J656" i="16"/>
  <c r="J317" i="16"/>
  <c r="J431" i="16"/>
  <c r="J207" i="16"/>
  <c r="J755" i="16"/>
  <c r="J331" i="16"/>
  <c r="J659" i="16"/>
  <c r="J208" i="16"/>
  <c r="J217" i="16"/>
  <c r="J325" i="16"/>
  <c r="J96" i="16"/>
  <c r="J106" i="16"/>
  <c r="J215" i="16"/>
  <c r="J219" i="16"/>
  <c r="BF604" i="13"/>
  <c r="BF605" i="13"/>
  <c r="BG605" i="13"/>
  <c r="J428" i="16"/>
  <c r="J212" i="16"/>
  <c r="J221" i="16"/>
  <c r="J104" i="16"/>
  <c r="J769" i="16"/>
  <c r="J658" i="16"/>
  <c r="J650" i="16"/>
  <c r="J763" i="16"/>
  <c r="J657" i="16"/>
  <c r="J432" i="16"/>
  <c r="J756" i="16"/>
  <c r="J216" i="16"/>
  <c r="J653" i="16"/>
  <c r="J322" i="16"/>
  <c r="J101" i="16"/>
  <c r="J95" i="16"/>
  <c r="J205" i="16"/>
  <c r="J327" i="16"/>
  <c r="J975" i="16"/>
  <c r="J103" i="16"/>
  <c r="J436" i="16"/>
  <c r="J764" i="16"/>
  <c r="J220" i="16"/>
  <c r="J661" i="16"/>
  <c r="J330" i="16"/>
  <c r="J109" i="16"/>
  <c r="J655" i="16"/>
  <c r="J316" i="16"/>
  <c r="J214" i="16"/>
  <c r="J98" i="16"/>
  <c r="J770" i="16"/>
  <c r="J319" i="16"/>
  <c r="J441" i="16"/>
  <c r="J548" i="16"/>
  <c r="J544" i="16"/>
  <c r="J545" i="16"/>
  <c r="J538" i="16"/>
  <c r="J542" i="16"/>
  <c r="J543" i="16"/>
  <c r="J551" i="16"/>
  <c r="J541" i="16"/>
  <c r="J540" i="16"/>
  <c r="J546" i="16"/>
  <c r="J536" i="16"/>
  <c r="J550" i="16"/>
  <c r="J539" i="16"/>
  <c r="J549" i="16"/>
  <c r="J537" i="16"/>
  <c r="J547" i="16"/>
  <c r="BF126" i="13"/>
  <c r="BG126" i="13"/>
  <c r="BF170" i="13"/>
  <c r="BG170" i="13"/>
  <c r="BF219" i="13"/>
  <c r="BG219" i="13"/>
  <c r="BF243" i="13"/>
  <c r="BG243" i="13"/>
  <c r="BF235" i="13"/>
  <c r="BG235" i="13"/>
  <c r="BF267" i="13"/>
  <c r="BG267" i="13"/>
  <c r="BF227" i="13"/>
  <c r="BG227" i="13"/>
  <c r="BF283" i="13"/>
  <c r="BG283" i="13"/>
  <c r="BF291" i="13"/>
  <c r="BG291" i="13"/>
  <c r="BF251" i="13"/>
  <c r="BG251" i="13"/>
  <c r="BF203" i="13"/>
  <c r="BG203" i="13"/>
  <c r="BF195" i="13"/>
  <c r="BG195" i="13"/>
  <c r="BF211" i="13"/>
  <c r="BG211" i="13"/>
  <c r="BF275" i="13"/>
  <c r="BG275" i="13"/>
  <c r="BF299" i="13"/>
  <c r="BG299" i="13"/>
  <c r="BF259" i="13"/>
  <c r="BG259" i="13"/>
  <c r="S584" i="13"/>
  <c r="BF142" i="13"/>
  <c r="BG142" i="13"/>
  <c r="C358" i="15"/>
  <c r="BF167" i="13"/>
  <c r="BG167" i="13"/>
  <c r="BF147" i="13"/>
  <c r="BG147" i="13"/>
  <c r="C365" i="15"/>
  <c r="BF183" i="13"/>
  <c r="BG183" i="13"/>
  <c r="BF175" i="13"/>
  <c r="BG175" i="13"/>
  <c r="BF139" i="13"/>
  <c r="BG139" i="13"/>
  <c r="BF150" i="13"/>
  <c r="BG150" i="13"/>
  <c r="BF154" i="13"/>
  <c r="BG154" i="13"/>
  <c r="BF158" i="13"/>
  <c r="BG158" i="13"/>
  <c r="BF131" i="13"/>
  <c r="BG131" i="13"/>
  <c r="BF135" i="13"/>
  <c r="BG135" i="13"/>
  <c r="BF186" i="13"/>
  <c r="BG186" i="13"/>
  <c r="BF178" i="13"/>
  <c r="BG178" i="13"/>
  <c r="BF162" i="13"/>
  <c r="BG162" i="13"/>
  <c r="C399" i="15"/>
  <c r="C369" i="15"/>
  <c r="C389" i="15"/>
  <c r="C385" i="15"/>
  <c r="C393" i="15"/>
  <c r="AU584" i="13"/>
  <c r="G651" i="16"/>
  <c r="C351" i="15"/>
  <c r="C373" i="15"/>
  <c r="C423" i="15"/>
  <c r="C419" i="15"/>
  <c r="C407" i="15"/>
  <c r="C411" i="15"/>
  <c r="C415" i="15"/>
  <c r="C403" i="15"/>
  <c r="C381" i="15"/>
  <c r="C377" i="15"/>
  <c r="AL583" i="13"/>
  <c r="F10" i="14"/>
  <c r="J206" i="16"/>
  <c r="BF650" i="13"/>
  <c r="BG650" i="13"/>
  <c r="J868" i="16"/>
  <c r="J433" i="16"/>
  <c r="J870" i="16"/>
  <c r="J646" i="16"/>
  <c r="J759" i="16"/>
  <c r="J210" i="16"/>
  <c r="J651" i="16"/>
  <c r="J876" i="16"/>
  <c r="J437" i="16"/>
  <c r="J878" i="16"/>
  <c r="J654" i="16"/>
  <c r="J767" i="16"/>
  <c r="J760" i="16"/>
  <c r="J645" i="16"/>
  <c r="J768" i="16"/>
  <c r="J873" i="16"/>
  <c r="J865" i="16"/>
  <c r="J881" i="16"/>
  <c r="J874" i="16"/>
  <c r="J430" i="16"/>
  <c r="J875" i="16"/>
  <c r="J869" i="16"/>
  <c r="J758" i="16"/>
  <c r="J871" i="16"/>
  <c r="J647" i="16"/>
  <c r="J429" i="16"/>
  <c r="J439" i="16"/>
  <c r="J315" i="16"/>
  <c r="J877" i="16"/>
  <c r="J766" i="16"/>
  <c r="J879" i="16"/>
  <c r="J872" i="16"/>
  <c r="J426" i="16"/>
  <c r="J880" i="16"/>
  <c r="J761" i="16"/>
  <c r="J435" i="16"/>
  <c r="BF588" i="13"/>
  <c r="BG588" i="13"/>
  <c r="BF592" i="13"/>
  <c r="BF593" i="13"/>
  <c r="BG593" i="13"/>
  <c r="BF596" i="13"/>
  <c r="BG596" i="13"/>
  <c r="S636" i="13"/>
  <c r="BF624" i="13"/>
  <c r="BF625" i="13"/>
  <c r="BG625" i="13"/>
  <c r="BF613" i="13"/>
  <c r="BG613" i="13"/>
  <c r="BF620" i="13"/>
  <c r="BF621" i="13"/>
  <c r="BG621" i="13"/>
  <c r="BF585" i="13"/>
  <c r="BG585" i="13"/>
  <c r="BF608" i="13"/>
  <c r="BG608" i="13"/>
  <c r="S630" i="13"/>
  <c r="BF641" i="13"/>
  <c r="BG641" i="13"/>
  <c r="BF636" i="13"/>
  <c r="BG636" i="13"/>
  <c r="S678" i="13"/>
  <c r="S618" i="13"/>
  <c r="BF600" i="13"/>
  <c r="BG600" i="13"/>
  <c r="S664" i="13"/>
  <c r="BF628" i="13"/>
  <c r="BG628" i="13"/>
  <c r="BF644" i="13"/>
  <c r="BG644" i="13"/>
  <c r="S690" i="13"/>
  <c r="BF633" i="13"/>
  <c r="BG633" i="13"/>
  <c r="S642" i="13"/>
  <c r="BF616" i="13"/>
  <c r="BG616" i="13"/>
  <c r="BG648" i="13"/>
  <c r="BG624" i="13"/>
  <c r="BG604" i="13"/>
  <c r="BG592" i="13"/>
  <c r="BG620" i="13"/>
  <c r="G438" i="16"/>
  <c r="G98" i="16"/>
  <c r="H98" i="16"/>
  <c r="G205" i="16"/>
  <c r="H205" i="16"/>
  <c r="G545" i="16"/>
  <c r="G437" i="16"/>
  <c r="G97" i="16"/>
  <c r="H97" i="16"/>
  <c r="G206" i="16"/>
  <c r="H206" i="16"/>
  <c r="G870" i="16"/>
  <c r="H870" i="16"/>
  <c r="G657" i="16"/>
  <c r="G318" i="16"/>
  <c r="H318" i="16"/>
  <c r="G661" i="16"/>
  <c r="H661" i="16"/>
  <c r="G216" i="16"/>
  <c r="G103" i="16"/>
  <c r="G217" i="16"/>
  <c r="H217" i="16"/>
  <c r="G111" i="16"/>
  <c r="H111" i="16"/>
  <c r="G535" i="16"/>
  <c r="H535" i="16"/>
  <c r="G980" i="16"/>
  <c r="H980" i="16"/>
  <c r="G976" i="16"/>
  <c r="H976" i="16"/>
  <c r="G979" i="16"/>
  <c r="H979" i="16"/>
  <c r="G977" i="16"/>
  <c r="H977" i="16"/>
  <c r="G988" i="16"/>
  <c r="H988" i="16"/>
  <c r="G990" i="16"/>
  <c r="H990" i="16"/>
  <c r="G983" i="16"/>
  <c r="H983" i="16"/>
  <c r="G985" i="16"/>
  <c r="H985" i="16"/>
  <c r="G981" i="16"/>
  <c r="H981" i="16"/>
  <c r="G978" i="16"/>
  <c r="H978" i="16"/>
  <c r="G986" i="16"/>
  <c r="H986" i="16"/>
  <c r="G982" i="16"/>
  <c r="H982" i="16"/>
  <c r="G989" i="16"/>
  <c r="H989" i="16"/>
  <c r="G984" i="16"/>
  <c r="H984" i="16"/>
  <c r="G991" i="16"/>
  <c r="H991" i="16"/>
  <c r="G987" i="16"/>
  <c r="H987" i="16"/>
  <c r="G536" i="16"/>
  <c r="G879" i="16"/>
  <c r="H879" i="16"/>
  <c r="G101" i="16"/>
  <c r="H101" i="16"/>
  <c r="G658" i="16"/>
  <c r="G221" i="16"/>
  <c r="H221" i="16"/>
  <c r="G219" i="16"/>
  <c r="H219" i="16"/>
  <c r="G435" i="16"/>
  <c r="H435" i="16"/>
  <c r="G541" i="16"/>
  <c r="H541" i="16"/>
  <c r="G431" i="16"/>
  <c r="G329" i="16"/>
  <c r="H329" i="16"/>
  <c r="G547" i="16"/>
  <c r="H547" i="16"/>
  <c r="G549" i="16"/>
  <c r="H549" i="16"/>
  <c r="G765" i="16"/>
  <c r="G868" i="16"/>
  <c r="H868" i="16"/>
  <c r="G768" i="16"/>
  <c r="H768" i="16"/>
  <c r="G645" i="16"/>
  <c r="H645" i="16"/>
  <c r="G546" i="16"/>
  <c r="G214" i="16"/>
  <c r="H214" i="16"/>
  <c r="G654" i="16"/>
  <c r="H654" i="16"/>
  <c r="G220" i="16"/>
  <c r="H220" i="16"/>
  <c r="G433" i="16"/>
  <c r="H433" i="16"/>
  <c r="G95" i="16"/>
  <c r="H95" i="16"/>
  <c r="G756" i="16"/>
  <c r="H756" i="16"/>
  <c r="G315" i="16"/>
  <c r="H315" i="16"/>
  <c r="G761" i="16"/>
  <c r="G865" i="16"/>
  <c r="H865" i="16"/>
  <c r="G543" i="16"/>
  <c r="H543" i="16"/>
  <c r="G767" i="16"/>
  <c r="G881" i="16"/>
  <c r="H881" i="16"/>
  <c r="G762" i="16"/>
  <c r="H762" i="16"/>
  <c r="G434" i="16"/>
  <c r="H434" i="16"/>
  <c r="G107" i="16"/>
  <c r="H107" i="16"/>
  <c r="G866" i="16"/>
  <c r="G649" i="16"/>
  <c r="H649" i="16"/>
  <c r="G324" i="16"/>
  <c r="H324" i="16"/>
  <c r="G429" i="16"/>
  <c r="H429" i="16"/>
  <c r="G648" i="16"/>
  <c r="H648" i="16"/>
  <c r="G878" i="16"/>
  <c r="H878" i="16"/>
  <c r="G322" i="16"/>
  <c r="H322" i="16"/>
  <c r="G763" i="16"/>
  <c r="H763" i="16"/>
  <c r="G439" i="16"/>
  <c r="G869" i="16"/>
  <c r="H869" i="16"/>
  <c r="G551" i="16"/>
  <c r="H551" i="16"/>
  <c r="G96" i="16"/>
  <c r="H96" i="16"/>
  <c r="G208" i="16"/>
  <c r="H208" i="16"/>
  <c r="G544" i="16"/>
  <c r="H544" i="16"/>
  <c r="G317" i="16"/>
  <c r="H317" i="16"/>
  <c r="G213" i="16"/>
  <c r="H213" i="16"/>
  <c r="G660" i="16"/>
  <c r="G110" i="16"/>
  <c r="H110" i="16"/>
  <c r="G100" i="16"/>
  <c r="H100" i="16"/>
  <c r="G550" i="16"/>
  <c r="H550" i="16"/>
  <c r="G440" i="16"/>
  <c r="G319" i="16"/>
  <c r="H319" i="16"/>
  <c r="G760" i="16"/>
  <c r="H760" i="16"/>
  <c r="G109" i="16"/>
  <c r="H109" i="16"/>
  <c r="G764" i="16"/>
  <c r="G975" i="16"/>
  <c r="H975" i="16"/>
  <c r="G210" i="16"/>
  <c r="H210" i="16"/>
  <c r="G432" i="16"/>
  <c r="H432" i="16"/>
  <c r="G769" i="16"/>
  <c r="G212" i="16"/>
  <c r="H212" i="16"/>
  <c r="G539" i="16"/>
  <c r="H539" i="16"/>
  <c r="G548" i="16"/>
  <c r="H548" i="16"/>
  <c r="G105" i="16"/>
  <c r="G759" i="16"/>
  <c r="H759" i="16"/>
  <c r="G320" i="16"/>
  <c r="H320" i="16"/>
  <c r="G540" i="16"/>
  <c r="G873" i="16"/>
  <c r="H873" i="16"/>
  <c r="G426" i="16"/>
  <c r="H426" i="16"/>
  <c r="G316" i="16"/>
  <c r="H316" i="16"/>
  <c r="G538" i="16"/>
  <c r="H538" i="16"/>
  <c r="G647" i="16"/>
  <c r="G653" i="16"/>
  <c r="H653" i="16"/>
  <c r="G542" i="16"/>
  <c r="H542" i="16"/>
  <c r="G215" i="16"/>
  <c r="H215" i="16"/>
  <c r="G325" i="16"/>
  <c r="H325" i="16"/>
  <c r="G659" i="16"/>
  <c r="H659" i="16"/>
  <c r="G755" i="16"/>
  <c r="H755" i="16"/>
  <c r="G656" i="16"/>
  <c r="H656" i="16"/>
  <c r="G766" i="16"/>
  <c r="H766" i="16"/>
  <c r="G876" i="16"/>
  <c r="H876" i="16"/>
  <c r="G757" i="16"/>
  <c r="H757" i="16"/>
  <c r="G209" i="16"/>
  <c r="H209" i="16"/>
  <c r="G321" i="16"/>
  <c r="H321" i="16"/>
  <c r="G211" i="16"/>
  <c r="H211" i="16"/>
  <c r="G218" i="16"/>
  <c r="H218" i="16"/>
  <c r="G102" i="16"/>
  <c r="H102" i="16"/>
  <c r="G326" i="16"/>
  <c r="H326" i="16"/>
  <c r="G770" i="16"/>
  <c r="H770" i="16"/>
  <c r="G330" i="16"/>
  <c r="H330" i="16"/>
  <c r="G436" i="16"/>
  <c r="H436" i="16"/>
  <c r="G327" i="16"/>
  <c r="H327" i="16"/>
  <c r="G871" i="16"/>
  <c r="H871" i="16"/>
  <c r="G875" i="16"/>
  <c r="H875" i="16"/>
  <c r="G99" i="16"/>
  <c r="H99" i="16"/>
  <c r="G104" i="16"/>
  <c r="H104" i="16"/>
  <c r="G428" i="16"/>
  <c r="H428" i="16"/>
  <c r="G441" i="16"/>
  <c r="H441" i="16"/>
  <c r="G328" i="16"/>
  <c r="H328" i="16"/>
  <c r="G427" i="16"/>
  <c r="H427" i="16"/>
  <c r="G771" i="16"/>
  <c r="H771" i="16"/>
  <c r="G655" i="16"/>
  <c r="H655" i="16"/>
  <c r="G646" i="16"/>
  <c r="H646" i="16"/>
  <c r="G877" i="16"/>
  <c r="G537" i="16"/>
  <c r="H537" i="16"/>
  <c r="G650" i="16"/>
  <c r="H650" i="16"/>
  <c r="G106" i="16"/>
  <c r="H106" i="16"/>
  <c r="G880" i="16"/>
  <c r="H880" i="16"/>
  <c r="G331" i="16"/>
  <c r="H331" i="16"/>
  <c r="G207" i="16"/>
  <c r="H207" i="16"/>
  <c r="G872" i="16"/>
  <c r="H872" i="16"/>
  <c r="G108" i="16"/>
  <c r="H108" i="16"/>
  <c r="G867" i="16"/>
  <c r="H867" i="16"/>
  <c r="G758" i="16"/>
  <c r="H758" i="16"/>
  <c r="G652" i="16"/>
  <c r="H652" i="16"/>
  <c r="G874" i="16"/>
  <c r="H874" i="16"/>
  <c r="G425" i="16"/>
  <c r="H425" i="16"/>
  <c r="G323" i="16"/>
  <c r="H323" i="16"/>
  <c r="G430" i="16"/>
  <c r="H430" i="16"/>
  <c r="H546" i="16"/>
  <c r="H540" i="16"/>
  <c r="H536" i="16"/>
  <c r="H545" i="16"/>
  <c r="BF127" i="13"/>
  <c r="BG127" i="13"/>
  <c r="BF171" i="13"/>
  <c r="BG171" i="13"/>
  <c r="H769" i="16"/>
  <c r="H658" i="16"/>
  <c r="H438" i="16"/>
  <c r="H651" i="16"/>
  <c r="BF159" i="13"/>
  <c r="BG159" i="13"/>
  <c r="H765" i="16"/>
  <c r="BF179" i="13"/>
  <c r="BG179" i="13"/>
  <c r="H103" i="16"/>
  <c r="H440" i="16"/>
  <c r="H437" i="16"/>
  <c r="H761" i="16"/>
  <c r="H647" i="16"/>
  <c r="H657" i="16"/>
  <c r="H105" i="16"/>
  <c r="H767" i="16"/>
  <c r="BF187" i="13"/>
  <c r="BG187" i="13"/>
  <c r="BF155" i="13"/>
  <c r="BG155" i="13"/>
  <c r="H660" i="16"/>
  <c r="H216" i="16"/>
  <c r="BF163" i="13"/>
  <c r="BG163" i="13"/>
  <c r="H764" i="16"/>
  <c r="H866" i="16"/>
  <c r="H431" i="16"/>
  <c r="H877" i="16"/>
  <c r="H439" i="16"/>
  <c r="BF151" i="13"/>
  <c r="BG151" i="13"/>
  <c r="BF143" i="13"/>
  <c r="BG143" i="13"/>
  <c r="BF651" i="13"/>
  <c r="BG651" i="13"/>
  <c r="BF589" i="13"/>
  <c r="BG589" i="13"/>
  <c r="BF597" i="13"/>
  <c r="BG597" i="13"/>
  <c r="BF614" i="13"/>
  <c r="BG614" i="13"/>
  <c r="BF586" i="13"/>
  <c r="BG586" i="13"/>
  <c r="BF629" i="13"/>
  <c r="BG629" i="13"/>
  <c r="BF606" i="13"/>
  <c r="BG606" i="13"/>
  <c r="BF645" i="13"/>
  <c r="BG645" i="13"/>
  <c r="BF637" i="13"/>
  <c r="BG637" i="13"/>
  <c r="BF617" i="13"/>
  <c r="BG617" i="13"/>
  <c r="BF642" i="13"/>
  <c r="BG642" i="13"/>
  <c r="BF622" i="13"/>
  <c r="BG622" i="13"/>
  <c r="BF626" i="13"/>
  <c r="BG626" i="13"/>
  <c r="BF594" i="13"/>
  <c r="BG594" i="13"/>
  <c r="BF601" i="13"/>
  <c r="BG601" i="13"/>
  <c r="BF634" i="13"/>
  <c r="BG634" i="13"/>
  <c r="BF609" i="13"/>
  <c r="BG609" i="13"/>
  <c r="G73" i="15"/>
  <c r="E20" i="25"/>
  <c r="G153" i="15"/>
  <c r="E40" i="25"/>
  <c r="G169" i="15"/>
  <c r="E44" i="25"/>
  <c r="G81" i="15"/>
  <c r="E22" i="25"/>
  <c r="G217" i="15"/>
  <c r="E56" i="25"/>
  <c r="G181" i="15"/>
  <c r="E47" i="25"/>
  <c r="G89" i="15"/>
  <c r="E24" i="25"/>
  <c r="G105" i="15"/>
  <c r="E28" i="25"/>
  <c r="G121" i="15"/>
  <c r="E32" i="25"/>
  <c r="G245" i="15"/>
  <c r="E63" i="25"/>
  <c r="G201" i="15"/>
  <c r="E52" i="25"/>
  <c r="G145" i="15"/>
  <c r="E38" i="25"/>
  <c r="G97" i="15"/>
  <c r="E26" i="25"/>
  <c r="G113" i="15"/>
  <c r="E30" i="25"/>
  <c r="G185" i="15"/>
  <c r="E48" i="25"/>
  <c r="G141" i="15"/>
  <c r="E37" i="25"/>
  <c r="G109" i="15"/>
  <c r="E29" i="25"/>
  <c r="G137" i="15"/>
  <c r="E36" i="25"/>
  <c r="G125" i="15"/>
  <c r="E33" i="25"/>
  <c r="G225" i="15"/>
  <c r="E58" i="25"/>
  <c r="G241" i="15"/>
  <c r="E62" i="25"/>
  <c r="G193" i="15"/>
  <c r="E50" i="25"/>
  <c r="G77" i="15"/>
  <c r="E21" i="25"/>
  <c r="G165" i="15"/>
  <c r="E43" i="25"/>
  <c r="G237" i="15"/>
  <c r="E61" i="25"/>
  <c r="G233" i="15"/>
  <c r="E60" i="25"/>
  <c r="G177" i="15"/>
  <c r="E46" i="25"/>
  <c r="G173" i="15"/>
  <c r="E45" i="25"/>
  <c r="G189" i="15"/>
  <c r="E49" i="25"/>
  <c r="G205" i="15"/>
  <c r="E53" i="25"/>
  <c r="G93" i="15"/>
  <c r="E25" i="25"/>
  <c r="G133" i="15"/>
  <c r="E35" i="25"/>
  <c r="G149" i="15"/>
  <c r="E39" i="25"/>
  <c r="G157" i="15"/>
  <c r="E41" i="25"/>
  <c r="G161" i="15"/>
  <c r="E42" i="25"/>
  <c r="G85" i="15"/>
  <c r="E23" i="25"/>
  <c r="G101" i="15"/>
  <c r="E27" i="25"/>
  <c r="G221" i="15"/>
  <c r="E57" i="25"/>
  <c r="G129" i="15"/>
  <c r="E34" i="25"/>
  <c r="G249" i="15"/>
  <c r="E64" i="25"/>
  <c r="G209" i="15"/>
  <c r="E54" i="25"/>
  <c r="G197" i="15"/>
  <c r="E51" i="25"/>
  <c r="G213" i="15"/>
  <c r="E55" i="25"/>
  <c r="G229" i="15"/>
  <c r="E59" i="25"/>
  <c r="G117" i="15"/>
  <c r="E31" i="25"/>
  <c r="BF615" i="13"/>
  <c r="BG615" i="13"/>
  <c r="BF598" i="13"/>
  <c r="BG598" i="13"/>
  <c r="BF590" i="13"/>
  <c r="BG590" i="13"/>
  <c r="BF607" i="13"/>
  <c r="BG607" i="13"/>
  <c r="BF610" i="13"/>
  <c r="BG610" i="13"/>
  <c r="BF635" i="13"/>
  <c r="BG635" i="13"/>
  <c r="BF618" i="13"/>
  <c r="BG618" i="13"/>
  <c r="BF638" i="13"/>
  <c r="BG638" i="13"/>
  <c r="BF587" i="13"/>
  <c r="BG587" i="13"/>
  <c r="BF643" i="13"/>
  <c r="BG643" i="13"/>
  <c r="BF623" i="13"/>
  <c r="BG623" i="13"/>
  <c r="BF646" i="13"/>
  <c r="BG646" i="13"/>
  <c r="BF602" i="13"/>
  <c r="BG602" i="13"/>
  <c r="BF595" i="13"/>
  <c r="BG595" i="13"/>
  <c r="BF630" i="13"/>
  <c r="BG630" i="13"/>
  <c r="BF627" i="13"/>
  <c r="BG627" i="13"/>
  <c r="BF599" i="13"/>
  <c r="BG599" i="13"/>
  <c r="BF591" i="13"/>
  <c r="BG591" i="13"/>
  <c r="BF619" i="13"/>
  <c r="BG619" i="13"/>
  <c r="BF603" i="13"/>
  <c r="BG603" i="13"/>
  <c r="BF611" i="13"/>
  <c r="BG611" i="13"/>
  <c r="BF647" i="13"/>
  <c r="BG647" i="13"/>
  <c r="BF631" i="13"/>
  <c r="BG631" i="13"/>
  <c r="BF639" i="13"/>
  <c r="BG639" i="13"/>
  <c r="G405" i="15"/>
  <c r="E65" i="15"/>
  <c r="D65" i="15"/>
  <c r="B19" i="25"/>
  <c r="E61" i="15"/>
  <c r="D61" i="15"/>
  <c r="B18" i="25"/>
  <c r="E57" i="15"/>
  <c r="D57" i="15"/>
  <c r="B17" i="25"/>
  <c r="E53" i="15"/>
  <c r="D53" i="15"/>
  <c r="B16" i="25"/>
  <c r="E49" i="15"/>
  <c r="D49" i="15"/>
  <c r="B15" i="25"/>
  <c r="E45" i="15"/>
  <c r="D45" i="15"/>
  <c r="B14" i="25"/>
  <c r="E41" i="15"/>
  <c r="D41" i="15"/>
  <c r="B13" i="25"/>
  <c r="E37" i="15"/>
  <c r="D37" i="15"/>
  <c r="B12" i="25"/>
  <c r="E33" i="15"/>
  <c r="D33" i="15"/>
  <c r="B11" i="25"/>
  <c r="E29" i="15"/>
  <c r="D29" i="15"/>
  <c r="B10" i="25"/>
  <c r="E25" i="15"/>
  <c r="D25" i="15"/>
  <c r="B9" i="25"/>
  <c r="E21" i="15"/>
  <c r="D21" i="15"/>
  <c r="B8" i="25"/>
  <c r="E17" i="15"/>
  <c r="D17" i="15"/>
  <c r="B7" i="25"/>
  <c r="E13" i="15"/>
  <c r="D13" i="15"/>
  <c r="B6" i="25"/>
  <c r="E9" i="15"/>
  <c r="D9" i="15"/>
  <c r="B5" i="25"/>
  <c r="E5" i="15"/>
  <c r="D5" i="15"/>
  <c r="B4" i="25"/>
  <c r="AW18" i="13"/>
  <c r="AX18" i="13"/>
  <c r="AY18" i="13"/>
  <c r="BA18" i="13"/>
  <c r="BB18" i="13"/>
  <c r="BC18" i="13"/>
  <c r="AW19" i="13"/>
  <c r="AX19" i="13"/>
  <c r="AY19" i="13"/>
  <c r="BA19" i="13"/>
  <c r="BB19" i="13"/>
  <c r="BC19" i="13"/>
  <c r="AW20" i="13"/>
  <c r="AX20" i="13"/>
  <c r="AY20" i="13"/>
  <c r="BA20" i="13"/>
  <c r="BB20" i="13"/>
  <c r="BC20" i="13"/>
  <c r="AW21" i="13"/>
  <c r="AX21" i="13"/>
  <c r="AY21" i="13"/>
  <c r="BA21" i="13"/>
  <c r="BB21" i="13"/>
  <c r="BC21" i="13"/>
  <c r="AW22" i="13"/>
  <c r="AX22" i="13"/>
  <c r="AY22" i="13"/>
  <c r="BA22" i="13"/>
  <c r="BB22" i="13"/>
  <c r="BC22" i="13"/>
  <c r="AW23" i="13"/>
  <c r="AX23" i="13"/>
  <c r="AY23" i="13"/>
  <c r="BA23" i="13"/>
  <c r="BB23" i="13"/>
  <c r="BC23" i="13"/>
  <c r="AW24" i="13"/>
  <c r="AX24" i="13"/>
  <c r="AY24" i="13"/>
  <c r="BA24" i="13"/>
  <c r="BB24" i="13"/>
  <c r="BC24" i="13"/>
  <c r="AW25" i="13"/>
  <c r="AX25" i="13"/>
  <c r="AY25" i="13"/>
  <c r="BA25" i="13"/>
  <c r="BB25" i="13"/>
  <c r="BC25" i="13"/>
  <c r="AV25" i="13"/>
  <c r="AV24" i="13"/>
  <c r="AV23" i="13"/>
  <c r="AV22" i="13"/>
  <c r="AV21" i="13"/>
  <c r="AV20" i="13"/>
  <c r="AV19" i="13"/>
  <c r="AV18" i="13"/>
  <c r="AV11" i="13"/>
  <c r="AV10" i="13"/>
  <c r="AH23" i="13"/>
  <c r="AH22" i="13"/>
  <c r="AH21" i="13"/>
  <c r="AG31" i="13"/>
  <c r="AG29" i="13"/>
  <c r="AG24" i="13"/>
  <c r="AG20" i="13"/>
  <c r="AG15" i="13"/>
  <c r="AG13" i="13"/>
  <c r="AG10" i="13"/>
  <c r="AE31" i="13"/>
  <c r="AE29" i="13"/>
  <c r="AE24" i="13"/>
  <c r="AE20" i="13"/>
  <c r="AE15" i="13"/>
  <c r="AE13" i="13"/>
  <c r="AE10" i="13"/>
  <c r="T113" i="13"/>
  <c r="U113" i="13"/>
  <c r="W113" i="13"/>
  <c r="Y113" i="13"/>
  <c r="T114" i="13"/>
  <c r="U114" i="13"/>
  <c r="W114" i="13"/>
  <c r="Y114" i="13"/>
  <c r="T115" i="13"/>
  <c r="U115" i="13"/>
  <c r="W115" i="13"/>
  <c r="Y115" i="13"/>
  <c r="U112" i="13"/>
  <c r="W112" i="13"/>
  <c r="Y112" i="13"/>
  <c r="T112" i="13"/>
  <c r="T105" i="13"/>
  <c r="U105" i="13"/>
  <c r="W105" i="13"/>
  <c r="Y105" i="13"/>
  <c r="T106" i="13"/>
  <c r="U106" i="13"/>
  <c r="W106" i="13"/>
  <c r="Y106" i="13"/>
  <c r="T107" i="13"/>
  <c r="U107" i="13"/>
  <c r="W107" i="13"/>
  <c r="Y107" i="13"/>
  <c r="U104" i="13"/>
  <c r="W104" i="13"/>
  <c r="Y104" i="13"/>
  <c r="T104" i="13"/>
  <c r="U97" i="13"/>
  <c r="W97" i="13"/>
  <c r="Y97" i="13"/>
  <c r="U98" i="13"/>
  <c r="W98" i="13"/>
  <c r="Y98" i="13"/>
  <c r="U99" i="13"/>
  <c r="W99" i="13"/>
  <c r="Y99" i="13"/>
  <c r="U96" i="13"/>
  <c r="W96" i="13"/>
  <c r="Y96" i="13"/>
  <c r="Y93" i="13"/>
  <c r="T91" i="13"/>
  <c r="U91" i="13"/>
  <c r="W91" i="13"/>
  <c r="Y91" i="13"/>
  <c r="T92" i="13"/>
  <c r="U92" i="13"/>
  <c r="W92" i="13"/>
  <c r="Y92" i="13"/>
  <c r="T93" i="13"/>
  <c r="U93" i="13"/>
  <c r="W93" i="13"/>
  <c r="U90" i="13"/>
  <c r="W90" i="13"/>
  <c r="Y90" i="13"/>
  <c r="T90" i="13"/>
  <c r="T85" i="13"/>
  <c r="U85" i="13"/>
  <c r="W85" i="13"/>
  <c r="Y85" i="13"/>
  <c r="T86" i="13"/>
  <c r="U86" i="13"/>
  <c r="W86" i="13"/>
  <c r="Y86" i="13"/>
  <c r="T87" i="13"/>
  <c r="U87" i="13"/>
  <c r="W87" i="13"/>
  <c r="Y87" i="13"/>
  <c r="U84" i="13"/>
  <c r="W84" i="13"/>
  <c r="Y84" i="13"/>
  <c r="T84" i="13"/>
  <c r="T79" i="13"/>
  <c r="U79" i="13"/>
  <c r="W79" i="13"/>
  <c r="Y79" i="13"/>
  <c r="T80" i="13"/>
  <c r="U80" i="13"/>
  <c r="W80" i="13"/>
  <c r="Y80" i="13"/>
  <c r="T81" i="13"/>
  <c r="U81" i="13"/>
  <c r="W81" i="13"/>
  <c r="Y81" i="13"/>
  <c r="U78" i="13"/>
  <c r="W78" i="13"/>
  <c r="Y78" i="13"/>
  <c r="T78" i="13"/>
  <c r="T71" i="13"/>
  <c r="U71" i="13"/>
  <c r="W71" i="13"/>
  <c r="Y71" i="13"/>
  <c r="T72" i="13"/>
  <c r="U72" i="13"/>
  <c r="W72" i="13"/>
  <c r="Y72" i="13"/>
  <c r="T73" i="13"/>
  <c r="U73" i="13"/>
  <c r="W73" i="13"/>
  <c r="Y73" i="13"/>
  <c r="U70" i="13"/>
  <c r="W70" i="13"/>
  <c r="Y70" i="13"/>
  <c r="T70" i="13"/>
  <c r="U66" i="13"/>
  <c r="T65" i="13"/>
  <c r="U65" i="13"/>
  <c r="W65" i="13"/>
  <c r="Y65" i="13"/>
  <c r="T66" i="13"/>
  <c r="W66" i="13"/>
  <c r="Y66" i="13"/>
  <c r="T67" i="13"/>
  <c r="U67" i="13"/>
  <c r="W67" i="13"/>
  <c r="Y67" i="13"/>
  <c r="U64" i="13"/>
  <c r="W64" i="13"/>
  <c r="Y64" i="13"/>
  <c r="T64" i="13"/>
  <c r="T58" i="13"/>
  <c r="T50" i="13"/>
  <c r="T38" i="13"/>
  <c r="T32" i="13"/>
  <c r="Y26" i="13"/>
  <c r="T17" i="13"/>
  <c r="U17" i="13"/>
  <c r="W17" i="13"/>
  <c r="Y17" i="13"/>
  <c r="T18" i="13"/>
  <c r="U18" i="13"/>
  <c r="W18" i="13"/>
  <c r="Y18" i="13"/>
  <c r="T19" i="13"/>
  <c r="U19" i="13"/>
  <c r="W19" i="13"/>
  <c r="Y19" i="13"/>
  <c r="U16" i="13"/>
  <c r="W16" i="13"/>
  <c r="Y16" i="13"/>
  <c r="T16" i="13"/>
  <c r="T406" i="13"/>
  <c r="T10" i="13"/>
  <c r="H70" i="13"/>
  <c r="H71" i="13"/>
  <c r="H72" i="13"/>
  <c r="H73" i="13"/>
  <c r="H58" i="13"/>
  <c r="H59" i="13"/>
  <c r="H60" i="13"/>
  <c r="H61" i="13"/>
  <c r="H62" i="13"/>
  <c r="H63" i="13"/>
  <c r="H64" i="13"/>
  <c r="H65" i="13"/>
  <c r="H66" i="13"/>
  <c r="H67" i="13"/>
  <c r="H68" i="13"/>
  <c r="H69" i="13"/>
  <c r="H42" i="13"/>
  <c r="H43" i="13"/>
  <c r="H44" i="13"/>
  <c r="H45" i="13"/>
  <c r="H46" i="13"/>
  <c r="H47" i="13"/>
  <c r="H48" i="13"/>
  <c r="H49" i="13"/>
  <c r="H50" i="13"/>
  <c r="H51" i="13"/>
  <c r="H52" i="13"/>
  <c r="H53" i="13"/>
  <c r="H54" i="13"/>
  <c r="H55" i="13"/>
  <c r="H56" i="13"/>
  <c r="H57" i="13"/>
  <c r="H39" i="13"/>
  <c r="H40" i="13"/>
  <c r="H41" i="13"/>
  <c r="H38" i="13"/>
  <c r="H35" i="13"/>
  <c r="H36" i="13"/>
  <c r="H37" i="13"/>
  <c r="H34" i="13"/>
  <c r="H31" i="13"/>
  <c r="AB45" i="13"/>
  <c r="H32" i="13"/>
  <c r="AB46" i="13"/>
  <c r="H33" i="13"/>
  <c r="AB47" i="13"/>
  <c r="H30" i="13"/>
  <c r="AB44" i="13"/>
  <c r="H27" i="13"/>
  <c r="H28" i="13"/>
  <c r="H29" i="13"/>
  <c r="H26" i="13"/>
  <c r="H23" i="13"/>
  <c r="AB33" i="13"/>
  <c r="H24" i="13"/>
  <c r="H25" i="13"/>
  <c r="H22" i="13"/>
  <c r="H19" i="13"/>
  <c r="AB25" i="13"/>
  <c r="H20" i="13"/>
  <c r="H21" i="13"/>
  <c r="AB27" i="13"/>
  <c r="H18" i="13"/>
  <c r="H15" i="13"/>
  <c r="H16" i="13"/>
  <c r="H17" i="13"/>
  <c r="H11" i="13"/>
  <c r="H12" i="13"/>
  <c r="BH12" i="13"/>
  <c r="H13" i="13"/>
  <c r="H14" i="13"/>
  <c r="V38" i="13"/>
  <c r="H10" i="13"/>
  <c r="AA61" i="13"/>
  <c r="Y58" i="13"/>
  <c r="T41" i="13"/>
  <c r="W34" i="13"/>
  <c r="Y10" i="13"/>
  <c r="C25" i="13"/>
  <c r="C18" i="27"/>
  <c r="D19" i="26"/>
  <c r="B25" i="13"/>
  <c r="C24" i="13"/>
  <c r="C17" i="27"/>
  <c r="D18" i="26"/>
  <c r="B24" i="13"/>
  <c r="C23" i="13"/>
  <c r="C16" i="27"/>
  <c r="D17" i="26"/>
  <c r="B23" i="13"/>
  <c r="C22" i="13"/>
  <c r="C15" i="27"/>
  <c r="D16" i="26"/>
  <c r="B22" i="13"/>
  <c r="C21" i="13"/>
  <c r="C14" i="27"/>
  <c r="D15" i="26"/>
  <c r="B21" i="13"/>
  <c r="C20" i="13"/>
  <c r="C13" i="27"/>
  <c r="D14" i="26"/>
  <c r="B20" i="13"/>
  <c r="C19" i="13"/>
  <c r="C12" i="27"/>
  <c r="D13" i="26"/>
  <c r="B19" i="13"/>
  <c r="C18" i="13"/>
  <c r="C11" i="27"/>
  <c r="D12" i="26"/>
  <c r="B18" i="13"/>
  <c r="C17" i="13"/>
  <c r="C10" i="27"/>
  <c r="D11" i="26"/>
  <c r="B17" i="13"/>
  <c r="C16" i="13"/>
  <c r="C9" i="27"/>
  <c r="D10" i="26"/>
  <c r="B16" i="13"/>
  <c r="C15" i="13"/>
  <c r="C8" i="27"/>
  <c r="D9" i="26"/>
  <c r="B15" i="13"/>
  <c r="C14" i="13"/>
  <c r="C7" i="27"/>
  <c r="D8" i="26"/>
  <c r="B14" i="13"/>
  <c r="C13" i="13"/>
  <c r="C6" i="27"/>
  <c r="D7" i="26"/>
  <c r="B13" i="13"/>
  <c r="C12" i="13"/>
  <c r="C5" i="27"/>
  <c r="D6" i="26"/>
  <c r="B12" i="13"/>
  <c r="C11" i="13"/>
  <c r="B10" i="13"/>
  <c r="B3" i="27"/>
  <c r="B4" i="26"/>
  <c r="C4" i="26"/>
  <c r="T61" i="13"/>
  <c r="T60" i="13"/>
  <c r="T59" i="13"/>
  <c r="Z58" i="13"/>
  <c r="T53" i="13"/>
  <c r="T52" i="13"/>
  <c r="T51" i="13"/>
  <c r="Y59" i="13"/>
  <c r="W38" i="13"/>
  <c r="W58" i="13"/>
  <c r="T35" i="13"/>
  <c r="W40" i="13"/>
  <c r="U26" i="13"/>
  <c r="U34" i="13"/>
  <c r="Y25" i="13"/>
  <c r="BC17" i="13"/>
  <c r="BB17" i="13"/>
  <c r="BA17" i="13"/>
  <c r="AY17" i="13"/>
  <c r="AX17" i="13"/>
  <c r="AW17" i="13"/>
  <c r="AV17" i="13"/>
  <c r="BC16" i="13"/>
  <c r="BB16" i="13"/>
  <c r="BA16" i="13"/>
  <c r="AY16" i="13"/>
  <c r="AX16" i="13"/>
  <c r="AW16" i="13"/>
  <c r="AV16" i="13"/>
  <c r="BC15" i="13"/>
  <c r="BB15" i="13"/>
  <c r="BA15" i="13"/>
  <c r="AY15" i="13"/>
  <c r="AX15" i="13"/>
  <c r="AW15" i="13"/>
  <c r="AV15" i="13"/>
  <c r="BC14" i="13"/>
  <c r="BB14" i="13"/>
  <c r="BA14" i="13"/>
  <c r="AY14" i="13"/>
  <c r="AX14" i="13"/>
  <c r="AW14" i="13"/>
  <c r="AV14" i="13"/>
  <c r="BC13" i="13"/>
  <c r="BA13" i="13"/>
  <c r="AY13" i="13"/>
  <c r="AX13" i="13"/>
  <c r="AW13" i="13"/>
  <c r="AV13" i="13"/>
  <c r="AA13" i="13"/>
  <c r="Y13" i="13"/>
  <c r="W13" i="13"/>
  <c r="V13" i="13"/>
  <c r="U13" i="13"/>
  <c r="T13" i="13"/>
  <c r="BC12" i="13"/>
  <c r="BA12" i="13"/>
  <c r="AY12" i="13"/>
  <c r="AX12" i="13"/>
  <c r="AW12" i="13"/>
  <c r="AV12" i="13"/>
  <c r="Y12" i="13"/>
  <c r="W12" i="13"/>
  <c r="V12" i="13"/>
  <c r="U12" i="13"/>
  <c r="T12" i="13"/>
  <c r="BC11" i="13"/>
  <c r="BB11" i="13"/>
  <c r="BA11" i="13"/>
  <c r="AY11" i="13"/>
  <c r="AX11" i="13"/>
  <c r="AW11" i="13"/>
  <c r="Y11" i="13"/>
  <c r="W11" i="13"/>
  <c r="V11" i="13"/>
  <c r="T11" i="13"/>
  <c r="U11" i="13"/>
  <c r="BB10" i="13"/>
  <c r="BA10" i="13"/>
  <c r="AY10" i="13"/>
  <c r="AX10" i="13"/>
  <c r="AW10" i="13"/>
  <c r="BC9" i="13"/>
  <c r="BB9" i="13"/>
  <c r="BA9" i="13"/>
  <c r="AY9" i="13"/>
  <c r="AX9" i="13"/>
  <c r="AW9" i="13"/>
  <c r="AV9" i="13"/>
  <c r="AA8" i="13"/>
  <c r="Z8" i="13"/>
  <c r="Y8" i="13"/>
  <c r="W8" i="13"/>
  <c r="V8" i="13"/>
  <c r="U8" i="13"/>
  <c r="T8" i="13"/>
  <c r="C4" i="27"/>
  <c r="D5" i="26"/>
  <c r="AK10" i="13"/>
  <c r="E888" i="16"/>
  <c r="J888" i="16"/>
  <c r="B5" i="27"/>
  <c r="B6" i="26"/>
  <c r="C6" i="26"/>
  <c r="E896" i="16"/>
  <c r="B13" i="27"/>
  <c r="B14" i="26"/>
  <c r="C14" i="26"/>
  <c r="E892" i="16"/>
  <c r="J892" i="16"/>
  <c r="B9" i="27"/>
  <c r="B10" i="26"/>
  <c r="C10" i="26"/>
  <c r="E900" i="16"/>
  <c r="B17" i="27"/>
  <c r="B18" i="26"/>
  <c r="C18" i="26"/>
  <c r="E897" i="16"/>
  <c r="J897" i="16"/>
  <c r="B14" i="27"/>
  <c r="B15" i="26"/>
  <c r="C15" i="26"/>
  <c r="E889" i="16"/>
  <c r="J889" i="16"/>
  <c r="B6" i="27"/>
  <c r="B7" i="26"/>
  <c r="C7" i="26"/>
  <c r="E890" i="16"/>
  <c r="J890" i="16"/>
  <c r="B7" i="27"/>
  <c r="B8" i="26"/>
  <c r="C8" i="26"/>
  <c r="E894" i="16"/>
  <c r="J894" i="16"/>
  <c r="B11" i="27"/>
  <c r="B12" i="26"/>
  <c r="C12" i="26"/>
  <c r="E898" i="16"/>
  <c r="J898" i="16"/>
  <c r="B15" i="27"/>
  <c r="B16" i="26"/>
  <c r="C16" i="26"/>
  <c r="E893" i="16"/>
  <c r="J893" i="16"/>
  <c r="B10" i="27"/>
  <c r="B11" i="26"/>
  <c r="C11" i="26"/>
  <c r="E901" i="16"/>
  <c r="B18" i="27"/>
  <c r="B19" i="26"/>
  <c r="C19" i="26"/>
  <c r="E891" i="16"/>
  <c r="J891" i="16"/>
  <c r="B8" i="27"/>
  <c r="B9" i="26"/>
  <c r="C9" i="26"/>
  <c r="E895" i="16"/>
  <c r="J895" i="16"/>
  <c r="B12" i="27"/>
  <c r="B13" i="26"/>
  <c r="C13" i="26"/>
  <c r="E899" i="16"/>
  <c r="B16" i="27"/>
  <c r="B17" i="26"/>
  <c r="C17" i="26"/>
  <c r="C3" i="27"/>
  <c r="D4" i="26"/>
  <c r="AB10" i="13"/>
  <c r="BH10" i="13"/>
  <c r="E887" i="16"/>
  <c r="J887" i="16"/>
  <c r="B4" i="27"/>
  <c r="B5" i="26"/>
  <c r="C5" i="26"/>
  <c r="F448" i="16"/>
  <c r="F888" i="16"/>
  <c r="F452" i="16"/>
  <c r="F892" i="16"/>
  <c r="F456" i="16"/>
  <c r="F896" i="16"/>
  <c r="F460" i="16"/>
  <c r="F900" i="16"/>
  <c r="F449" i="16"/>
  <c r="F889" i="16"/>
  <c r="F453" i="16"/>
  <c r="F893" i="16"/>
  <c r="F457" i="16"/>
  <c r="F897" i="16"/>
  <c r="F461" i="16"/>
  <c r="F901" i="16"/>
  <c r="E446" i="16"/>
  <c r="J446" i="16"/>
  <c r="E886" i="16"/>
  <c r="F446" i="16"/>
  <c r="F886" i="16"/>
  <c r="F450" i="16"/>
  <c r="F890" i="16"/>
  <c r="F454" i="16"/>
  <c r="F894" i="16"/>
  <c r="F458" i="16"/>
  <c r="F898" i="16"/>
  <c r="J901" i="16"/>
  <c r="J899" i="16"/>
  <c r="F447" i="16"/>
  <c r="F887" i="16"/>
  <c r="F451" i="16"/>
  <c r="F891" i="16"/>
  <c r="F455" i="16"/>
  <c r="F895" i="16"/>
  <c r="F459" i="16"/>
  <c r="F899" i="16"/>
  <c r="J896" i="16"/>
  <c r="J900" i="16"/>
  <c r="AF14" i="13"/>
  <c r="E448" i="16"/>
  <c r="AF21" i="13"/>
  <c r="E453" i="16"/>
  <c r="AF17" i="13"/>
  <c r="E450" i="16"/>
  <c r="G42" i="13"/>
  <c r="BF42" i="13"/>
  <c r="E454" i="16"/>
  <c r="G58" i="13"/>
  <c r="S90" i="13"/>
  <c r="E458" i="16"/>
  <c r="G50" i="13"/>
  <c r="S78" i="13"/>
  <c r="E456" i="16"/>
  <c r="G70" i="13"/>
  <c r="S112" i="13"/>
  <c r="E461" i="16"/>
  <c r="AF19" i="13"/>
  <c r="E452" i="16"/>
  <c r="AO13" i="13"/>
  <c r="AU13" i="13"/>
  <c r="E449" i="16"/>
  <c r="G54" i="13"/>
  <c r="S84" i="13"/>
  <c r="E457" i="16"/>
  <c r="G14" i="13"/>
  <c r="BF14" i="13"/>
  <c r="E447" i="16"/>
  <c r="AO15" i="13"/>
  <c r="AU15" i="13"/>
  <c r="E451" i="16"/>
  <c r="G46" i="13"/>
  <c r="S70" i="13"/>
  <c r="E455" i="16"/>
  <c r="G62" i="13"/>
  <c r="S96" i="13"/>
  <c r="E459" i="16"/>
  <c r="G66" i="13"/>
  <c r="S104" i="13"/>
  <c r="E460" i="16"/>
  <c r="G353" i="15"/>
  <c r="E88" i="25"/>
  <c r="G360" i="15"/>
  <c r="E89" i="25"/>
  <c r="BH26" i="13"/>
  <c r="AB38" i="13"/>
  <c r="Z107" i="13"/>
  <c r="AB107" i="13"/>
  <c r="V17" i="13"/>
  <c r="AB17" i="13"/>
  <c r="BH39" i="13"/>
  <c r="AB59" i="13"/>
  <c r="V78" i="13"/>
  <c r="AB78" i="13"/>
  <c r="Z64" i="13"/>
  <c r="AB64" i="13"/>
  <c r="Z96" i="13"/>
  <c r="AB96" i="13"/>
  <c r="Z112" i="13"/>
  <c r="AB112" i="13"/>
  <c r="V93" i="13"/>
  <c r="AB93" i="13"/>
  <c r="Z16" i="13"/>
  <c r="AB16" i="13"/>
  <c r="AA41" i="13"/>
  <c r="AB41" i="13"/>
  <c r="Y53" i="13"/>
  <c r="AB53" i="13"/>
  <c r="AA86" i="13"/>
  <c r="AB86" i="13"/>
  <c r="V72" i="13"/>
  <c r="AB72" i="13"/>
  <c r="Z106" i="13"/>
  <c r="AB106" i="13"/>
  <c r="V92" i="13"/>
  <c r="AB92" i="13"/>
  <c r="T24" i="13"/>
  <c r="AB24" i="13"/>
  <c r="BH13" i="13"/>
  <c r="AB13" i="13"/>
  <c r="T26" i="13"/>
  <c r="AB26" i="13"/>
  <c r="Y40" i="13"/>
  <c r="AB40" i="13"/>
  <c r="W52" i="13"/>
  <c r="AB52" i="13"/>
  <c r="AA85" i="13"/>
  <c r="AB85" i="13"/>
  <c r="Z71" i="13"/>
  <c r="AB71" i="13"/>
  <c r="AA105" i="13"/>
  <c r="AB105" i="13"/>
  <c r="V91" i="13"/>
  <c r="AB91" i="13"/>
  <c r="AA12" i="13"/>
  <c r="AB12" i="13"/>
  <c r="AA39" i="13"/>
  <c r="AB39" i="13"/>
  <c r="U51" i="13"/>
  <c r="AB51" i="13"/>
  <c r="V84" i="13"/>
  <c r="AB84" i="13"/>
  <c r="Z70" i="13"/>
  <c r="AB70" i="13"/>
  <c r="V104" i="13"/>
  <c r="AB104" i="13"/>
  <c r="Z90" i="13"/>
  <c r="AB90" i="13"/>
  <c r="AA87" i="13"/>
  <c r="AB87" i="13"/>
  <c r="BH11" i="13"/>
  <c r="AB11" i="13"/>
  <c r="U32" i="13"/>
  <c r="AB32" i="13"/>
  <c r="BH38" i="13"/>
  <c r="AB58" i="13"/>
  <c r="V81" i="13"/>
  <c r="AB81" i="13"/>
  <c r="V67" i="13"/>
  <c r="AB67" i="13"/>
  <c r="T99" i="13"/>
  <c r="AB99" i="13"/>
  <c r="V115" i="13"/>
  <c r="AB115" i="13"/>
  <c r="U50" i="13"/>
  <c r="AB50" i="13"/>
  <c r="V19" i="13"/>
  <c r="AB19" i="13"/>
  <c r="AA35" i="13"/>
  <c r="AB35" i="13"/>
  <c r="BH41" i="13"/>
  <c r="AB61" i="13"/>
  <c r="V80" i="13"/>
  <c r="AB80" i="13"/>
  <c r="Z66" i="13"/>
  <c r="AB66" i="13"/>
  <c r="AA98" i="13"/>
  <c r="AB98" i="13"/>
  <c r="V114" i="13"/>
  <c r="AB114" i="13"/>
  <c r="Z73" i="13"/>
  <c r="AB73" i="13"/>
  <c r="V18" i="13"/>
  <c r="AB18" i="13"/>
  <c r="V34" i="13"/>
  <c r="AB34" i="13"/>
  <c r="Z60" i="13"/>
  <c r="AB60" i="13"/>
  <c r="V79" i="13"/>
  <c r="AB79" i="13"/>
  <c r="Z65" i="13"/>
  <c r="AB65" i="13"/>
  <c r="Z97" i="13"/>
  <c r="AB97" i="13"/>
  <c r="V113" i="13"/>
  <c r="AB113" i="13"/>
  <c r="W45" i="13"/>
  <c r="X45" i="13"/>
  <c r="T44" i="13"/>
  <c r="X44" i="13"/>
  <c r="BH33" i="13"/>
  <c r="X47" i="13"/>
  <c r="W46" i="13"/>
  <c r="X46" i="13"/>
  <c r="AF11" i="13"/>
  <c r="G54" i="15"/>
  <c r="N54" i="15"/>
  <c r="G38" i="15"/>
  <c r="N38" i="15"/>
  <c r="G22" i="15"/>
  <c r="N22" i="15"/>
  <c r="G6" i="15"/>
  <c r="N6" i="15"/>
  <c r="G66" i="15"/>
  <c r="N66" i="15"/>
  <c r="G50" i="15"/>
  <c r="N50" i="15"/>
  <c r="G34" i="15"/>
  <c r="N34" i="15"/>
  <c r="G18" i="15"/>
  <c r="N18" i="15"/>
  <c r="G62" i="15"/>
  <c r="N62" i="15"/>
  <c r="G46" i="15"/>
  <c r="N46" i="15"/>
  <c r="G30" i="15"/>
  <c r="N30" i="15"/>
  <c r="G14" i="15"/>
  <c r="N14" i="15"/>
  <c r="G58" i="15"/>
  <c r="N58" i="15"/>
  <c r="G42" i="15"/>
  <c r="N42" i="15"/>
  <c r="G26" i="15"/>
  <c r="N26" i="15"/>
  <c r="G10" i="15"/>
  <c r="N10" i="15"/>
  <c r="G383" i="15"/>
  <c r="E94" i="25"/>
  <c r="G417" i="15"/>
  <c r="E102" i="25"/>
  <c r="G421" i="15"/>
  <c r="E103" i="25"/>
  <c r="G395" i="15"/>
  <c r="E97" i="25"/>
  <c r="G425" i="15"/>
  <c r="E104" i="25"/>
  <c r="E99" i="25"/>
  <c r="G409" i="15"/>
  <c r="E100" i="25"/>
  <c r="G379" i="15"/>
  <c r="E93" i="25"/>
  <c r="G413" i="15"/>
  <c r="E101" i="25"/>
  <c r="G391" i="15"/>
  <c r="E96" i="25"/>
  <c r="G401" i="15"/>
  <c r="E98" i="25"/>
  <c r="G387" i="15"/>
  <c r="E95" i="25"/>
  <c r="G375" i="15"/>
  <c r="E92" i="25"/>
  <c r="G367" i="15"/>
  <c r="E90" i="25"/>
  <c r="G371" i="15"/>
  <c r="E91" i="25"/>
  <c r="AQ13" i="13"/>
  <c r="AR13" i="13"/>
  <c r="AQ21" i="13"/>
  <c r="AR21" i="13"/>
  <c r="AQ18" i="13"/>
  <c r="AR18" i="13"/>
  <c r="AQ10" i="13"/>
  <c r="AR10" i="13"/>
  <c r="AQ11" i="13"/>
  <c r="AR11" i="13"/>
  <c r="AQ15" i="13"/>
  <c r="AR15" i="13"/>
  <c r="AQ19" i="13"/>
  <c r="AR19" i="13"/>
  <c r="AQ23" i="13"/>
  <c r="AR23" i="13"/>
  <c r="AK13" i="13"/>
  <c r="AQ16" i="13"/>
  <c r="AR16" i="13"/>
  <c r="F346" i="16"/>
  <c r="AK29" i="13"/>
  <c r="AA10" i="13"/>
  <c r="AQ14" i="13"/>
  <c r="AR14" i="13"/>
  <c r="AQ22" i="13"/>
  <c r="AR22" i="13"/>
  <c r="AQ17" i="13"/>
  <c r="AR17" i="13"/>
  <c r="AQ25" i="13"/>
  <c r="AR25" i="13"/>
  <c r="U47" i="13"/>
  <c r="F126" i="16"/>
  <c r="E239" i="16"/>
  <c r="AO10" i="13"/>
  <c r="AU10" i="13"/>
  <c r="F236" i="16"/>
  <c r="E349" i="16"/>
  <c r="E15" i="16"/>
  <c r="E10" i="16"/>
  <c r="E129" i="16"/>
  <c r="F669" i="16"/>
  <c r="F791" i="16"/>
  <c r="E7" i="16"/>
  <c r="E125" i="16"/>
  <c r="E235" i="16"/>
  <c r="E345" i="16"/>
  <c r="F567" i="16"/>
  <c r="F790" i="16"/>
  <c r="F571" i="16"/>
  <c r="AG8" i="13"/>
  <c r="F18" i="16"/>
  <c r="F122" i="16"/>
  <c r="F232" i="16"/>
  <c r="F342" i="16"/>
  <c r="F563" i="16"/>
  <c r="E788" i="16"/>
  <c r="F17" i="16"/>
  <c r="E121" i="16"/>
  <c r="E231" i="16"/>
  <c r="E341" i="16"/>
  <c r="F559" i="16"/>
  <c r="F784" i="16"/>
  <c r="F10" i="16"/>
  <c r="F118" i="16"/>
  <c r="F228" i="16"/>
  <c r="F338" i="16"/>
  <c r="F681" i="16"/>
  <c r="E784" i="16"/>
  <c r="F9" i="16"/>
  <c r="E117" i="16"/>
  <c r="E227" i="16"/>
  <c r="E337" i="16"/>
  <c r="F677" i="16"/>
  <c r="F780" i="16"/>
  <c r="E18" i="16"/>
  <c r="F130" i="16"/>
  <c r="F240" i="16"/>
  <c r="F350" i="16"/>
  <c r="F673" i="16"/>
  <c r="E780" i="16"/>
  <c r="E17" i="16"/>
  <c r="E9" i="16"/>
  <c r="E130" i="16"/>
  <c r="E126" i="16"/>
  <c r="E122" i="16"/>
  <c r="E118" i="16"/>
  <c r="E240" i="16"/>
  <c r="E236" i="16"/>
  <c r="E232" i="16"/>
  <c r="E228" i="16"/>
  <c r="E350" i="16"/>
  <c r="E346" i="16"/>
  <c r="E342" i="16"/>
  <c r="E338" i="16"/>
  <c r="E571" i="16"/>
  <c r="E567" i="16"/>
  <c r="E563" i="16"/>
  <c r="E559" i="16"/>
  <c r="E681" i="16"/>
  <c r="E677" i="16"/>
  <c r="E673" i="16"/>
  <c r="E669" i="16"/>
  <c r="E791" i="16"/>
  <c r="E16" i="16"/>
  <c r="E8" i="16"/>
  <c r="F16" i="16"/>
  <c r="F8" i="16"/>
  <c r="F129" i="16"/>
  <c r="F125" i="16"/>
  <c r="F121" i="16"/>
  <c r="F117" i="16"/>
  <c r="F239" i="16"/>
  <c r="F235" i="16"/>
  <c r="F231" i="16"/>
  <c r="F227" i="16"/>
  <c r="F349" i="16"/>
  <c r="F345" i="16"/>
  <c r="F341" i="16"/>
  <c r="F337" i="16"/>
  <c r="F570" i="16"/>
  <c r="F566" i="16"/>
  <c r="F562" i="16"/>
  <c r="F558" i="16"/>
  <c r="F680" i="16"/>
  <c r="F676" i="16"/>
  <c r="F672" i="16"/>
  <c r="F668" i="16"/>
  <c r="F787" i="16"/>
  <c r="F783" i="16"/>
  <c r="F779" i="16"/>
  <c r="F15" i="16"/>
  <c r="F7" i="16"/>
  <c r="E779" i="16"/>
  <c r="AA44" i="13"/>
  <c r="E6" i="16"/>
  <c r="J6" i="16"/>
  <c r="E14" i="16"/>
  <c r="F6" i="16"/>
  <c r="F14" i="16"/>
  <c r="E116" i="16"/>
  <c r="G116" i="16"/>
  <c r="F128" i="16"/>
  <c r="F124" i="16"/>
  <c r="F120" i="16"/>
  <c r="E226" i="16"/>
  <c r="F238" i="16"/>
  <c r="F234" i="16"/>
  <c r="F230" i="16"/>
  <c r="E336" i="16"/>
  <c r="G336" i="16"/>
  <c r="F348" i="16"/>
  <c r="F344" i="16"/>
  <c r="F340" i="16"/>
  <c r="E556" i="16"/>
  <c r="F569" i="16"/>
  <c r="F565" i="16"/>
  <c r="F561" i="16"/>
  <c r="F557" i="16"/>
  <c r="F679" i="16"/>
  <c r="F675" i="16"/>
  <c r="F671" i="16"/>
  <c r="F667" i="16"/>
  <c r="E790" i="16"/>
  <c r="F786" i="16"/>
  <c r="F782" i="16"/>
  <c r="F778" i="16"/>
  <c r="W47" i="13"/>
  <c r="E21" i="16"/>
  <c r="E13" i="16"/>
  <c r="F21" i="16"/>
  <c r="F13" i="16"/>
  <c r="F116" i="16"/>
  <c r="E128" i="16"/>
  <c r="E124" i="16"/>
  <c r="E120" i="16"/>
  <c r="F226" i="16"/>
  <c r="E238" i="16"/>
  <c r="E234" i="16"/>
  <c r="E230" i="16"/>
  <c r="F336" i="16"/>
  <c r="E348" i="16"/>
  <c r="E344" i="16"/>
  <c r="E340" i="16"/>
  <c r="F556" i="16"/>
  <c r="E569" i="16"/>
  <c r="E565" i="16"/>
  <c r="E561" i="16"/>
  <c r="E557" i="16"/>
  <c r="E679" i="16"/>
  <c r="E675" i="16"/>
  <c r="E671" i="16"/>
  <c r="E667" i="16"/>
  <c r="F789" i="16"/>
  <c r="E786" i="16"/>
  <c r="E782" i="16"/>
  <c r="E778" i="16"/>
  <c r="E570" i="16"/>
  <c r="E566" i="16"/>
  <c r="E562" i="16"/>
  <c r="E558" i="16"/>
  <c r="E680" i="16"/>
  <c r="E676" i="16"/>
  <c r="E672" i="16"/>
  <c r="E668" i="16"/>
  <c r="E783" i="16"/>
  <c r="Z44" i="13"/>
  <c r="E20" i="16"/>
  <c r="E12" i="16"/>
  <c r="F20" i="16"/>
  <c r="F12" i="16"/>
  <c r="F131" i="16"/>
  <c r="F127" i="16"/>
  <c r="F123" i="16"/>
  <c r="F119" i="16"/>
  <c r="F241" i="16"/>
  <c r="F237" i="16"/>
  <c r="F233" i="16"/>
  <c r="F229" i="16"/>
  <c r="F351" i="16"/>
  <c r="F347" i="16"/>
  <c r="F343" i="16"/>
  <c r="F339" i="16"/>
  <c r="F568" i="16"/>
  <c r="F564" i="16"/>
  <c r="F560" i="16"/>
  <c r="E666" i="16"/>
  <c r="F678" i="16"/>
  <c r="F674" i="16"/>
  <c r="F670" i="16"/>
  <c r="E776" i="16"/>
  <c r="G776" i="16"/>
  <c r="E789" i="16"/>
  <c r="F785" i="16"/>
  <c r="F781" i="16"/>
  <c r="F777" i="16"/>
  <c r="W44" i="13"/>
  <c r="E787" i="16"/>
  <c r="E19" i="16"/>
  <c r="E11" i="16"/>
  <c r="F19" i="16"/>
  <c r="F11" i="16"/>
  <c r="E131" i="16"/>
  <c r="E127" i="16"/>
  <c r="E123" i="16"/>
  <c r="E119" i="16"/>
  <c r="E241" i="16"/>
  <c r="E237" i="16"/>
  <c r="E233" i="16"/>
  <c r="E229" i="16"/>
  <c r="E351" i="16"/>
  <c r="E347" i="16"/>
  <c r="E343" i="16"/>
  <c r="E339" i="16"/>
  <c r="E568" i="16"/>
  <c r="E564" i="16"/>
  <c r="E560" i="16"/>
  <c r="F666" i="16"/>
  <c r="E678" i="16"/>
  <c r="E674" i="16"/>
  <c r="E670" i="16"/>
  <c r="F776" i="16"/>
  <c r="F788" i="16"/>
  <c r="E785" i="16"/>
  <c r="E781" i="16"/>
  <c r="E777" i="16"/>
  <c r="Z11" i="13"/>
  <c r="AK31" i="13"/>
  <c r="BH30" i="13"/>
  <c r="AO20" i="13"/>
  <c r="AU20" i="13"/>
  <c r="BH22" i="13"/>
  <c r="AA115" i="13"/>
  <c r="BH14" i="13"/>
  <c r="BG14" i="13"/>
  <c r="BF46" i="13"/>
  <c r="V73" i="13"/>
  <c r="T97" i="13"/>
  <c r="BH70" i="13"/>
  <c r="AK24" i="13"/>
  <c r="Z98" i="13"/>
  <c r="BH62" i="13"/>
  <c r="BH73" i="13"/>
  <c r="BF43" i="13"/>
  <c r="AA67" i="13"/>
  <c r="Z67" i="13"/>
  <c r="AA79" i="13"/>
  <c r="V85" i="13"/>
  <c r="V105" i="13"/>
  <c r="Z115" i="13"/>
  <c r="AF27" i="13"/>
  <c r="AH8" i="13"/>
  <c r="AO19" i="13"/>
  <c r="AU19" i="13"/>
  <c r="AQ24" i="13"/>
  <c r="AR24" i="13"/>
  <c r="BH69" i="13"/>
  <c r="BH61" i="13"/>
  <c r="BH53" i="13"/>
  <c r="BH45" i="13"/>
  <c r="BH37" i="13"/>
  <c r="BH29" i="13"/>
  <c r="BH21" i="13"/>
  <c r="BF54" i="13"/>
  <c r="AA65" i="13"/>
  <c r="Z79" i="13"/>
  <c r="AA99" i="13"/>
  <c r="AA104" i="13"/>
  <c r="AF26" i="13"/>
  <c r="AO18" i="13"/>
  <c r="AU18" i="13"/>
  <c r="BH68" i="13"/>
  <c r="BH60" i="13"/>
  <c r="BH52" i="13"/>
  <c r="BH44" i="13"/>
  <c r="BH36" i="13"/>
  <c r="BH28" i="13"/>
  <c r="BH20" i="13"/>
  <c r="BF58" i="13"/>
  <c r="AF28" i="13"/>
  <c r="Z99" i="13"/>
  <c r="V98" i="13"/>
  <c r="AA113" i="13"/>
  <c r="AO25" i="13"/>
  <c r="AU25" i="13"/>
  <c r="BH67" i="13"/>
  <c r="BH59" i="13"/>
  <c r="BH51" i="13"/>
  <c r="BH43" i="13"/>
  <c r="BH35" i="13"/>
  <c r="BH27" i="13"/>
  <c r="BH19" i="13"/>
  <c r="S64" i="13"/>
  <c r="AA80" i="13"/>
  <c r="Z87" i="13"/>
  <c r="V86" i="13"/>
  <c r="Z86" i="13"/>
  <c r="V106" i="13"/>
  <c r="AF23" i="13"/>
  <c r="AF30" i="13"/>
  <c r="AK15" i="13"/>
  <c r="AO24" i="13"/>
  <c r="AU24" i="13"/>
  <c r="BH66" i="13"/>
  <c r="BH58" i="13"/>
  <c r="BG58" i="13"/>
  <c r="BH50" i="13"/>
  <c r="BH42" i="13"/>
  <c r="BG42" i="13"/>
  <c r="BH34" i="13"/>
  <c r="BH18" i="13"/>
  <c r="BH46" i="13"/>
  <c r="V65" i="13"/>
  <c r="Z92" i="13"/>
  <c r="AF22" i="13"/>
  <c r="AK20" i="13"/>
  <c r="AO23" i="13"/>
  <c r="AU23" i="13"/>
  <c r="AQ20" i="13"/>
  <c r="AR20" i="13"/>
  <c r="BH65" i="13"/>
  <c r="BH57" i="13"/>
  <c r="BH49" i="13"/>
  <c r="BH25" i="13"/>
  <c r="BH17" i="13"/>
  <c r="BH54" i="13"/>
  <c r="V99" i="13"/>
  <c r="Z114" i="13"/>
  <c r="AF32" i="13"/>
  <c r="AO22" i="13"/>
  <c r="AU22" i="13"/>
  <c r="BH72" i="13"/>
  <c r="BH64" i="13"/>
  <c r="BH56" i="13"/>
  <c r="BH48" i="13"/>
  <c r="BH40" i="13"/>
  <c r="BH32" i="13"/>
  <c r="BH24" i="13"/>
  <c r="BH16" i="13"/>
  <c r="Z81" i="13"/>
  <c r="V87" i="13"/>
  <c r="AF25" i="13"/>
  <c r="AO21" i="13"/>
  <c r="AU21" i="13"/>
  <c r="BH71" i="13"/>
  <c r="BH63" i="13"/>
  <c r="BH55" i="13"/>
  <c r="BH47" i="13"/>
  <c r="BH31" i="13"/>
  <c r="BH23" i="13"/>
  <c r="BH15" i="13"/>
  <c r="AA72" i="13"/>
  <c r="Z72" i="13"/>
  <c r="AA45" i="13"/>
  <c r="AA73" i="13"/>
  <c r="AA78" i="13"/>
  <c r="AA84" i="13"/>
  <c r="AA91" i="13"/>
  <c r="Z104" i="13"/>
  <c r="V112" i="13"/>
  <c r="Z13" i="13"/>
  <c r="AA25" i="13"/>
  <c r="AA64" i="13"/>
  <c r="V66" i="13"/>
  <c r="V70" i="13"/>
  <c r="AA71" i="13"/>
  <c r="AA81" i="13"/>
  <c r="Z80" i="13"/>
  <c r="Z84" i="13"/>
  <c r="V90" i="13"/>
  <c r="AA92" i="13"/>
  <c r="Z91" i="13"/>
  <c r="T96" i="13"/>
  <c r="V97" i="13"/>
  <c r="V107" i="13"/>
  <c r="AA114" i="13"/>
  <c r="Z113" i="13"/>
  <c r="AA70" i="13"/>
  <c r="AA93" i="13"/>
  <c r="V64" i="13"/>
  <c r="Z85" i="13"/>
  <c r="Z93" i="13"/>
  <c r="T98" i="13"/>
  <c r="V96" i="13"/>
  <c r="AA106" i="13"/>
  <c r="Z105" i="13"/>
  <c r="AA112" i="13"/>
  <c r="AA96" i="13"/>
  <c r="Z78" i="13"/>
  <c r="Z40" i="13"/>
  <c r="AA66" i="13"/>
  <c r="V71" i="13"/>
  <c r="AA90" i="13"/>
  <c r="AA97" i="13"/>
  <c r="AA107" i="13"/>
  <c r="G10" i="13"/>
  <c r="BF10" i="13"/>
  <c r="BF11" i="13"/>
  <c r="Z10" i="13"/>
  <c r="AA33" i="13"/>
  <c r="T46" i="13"/>
  <c r="AA27" i="13"/>
  <c r="U46" i="13"/>
  <c r="AA60" i="13"/>
  <c r="V16" i="13"/>
  <c r="Z53" i="13"/>
  <c r="AA19" i="13"/>
  <c r="AA18" i="13"/>
  <c r="AA17" i="13"/>
  <c r="AA16" i="13"/>
  <c r="Z19" i="13"/>
  <c r="Z18" i="13"/>
  <c r="Z17" i="13"/>
  <c r="W53" i="13"/>
  <c r="V52" i="13"/>
  <c r="Y52" i="13"/>
  <c r="V32" i="13"/>
  <c r="U24" i="13"/>
  <c r="Y24" i="13"/>
  <c r="AA46" i="13"/>
  <c r="V50" i="13"/>
  <c r="T47" i="13"/>
  <c r="AA24" i="13"/>
  <c r="U38" i="13"/>
  <c r="AO16" i="13"/>
  <c r="AU16" i="13"/>
  <c r="G18" i="13"/>
  <c r="BF18" i="13"/>
  <c r="AF16" i="13"/>
  <c r="AO14" i="13"/>
  <c r="AU14" i="13"/>
  <c r="AO17" i="13"/>
  <c r="AU17" i="13"/>
  <c r="U41" i="13"/>
  <c r="V51" i="13"/>
  <c r="V26" i="13"/>
  <c r="T39" i="13"/>
  <c r="T45" i="13"/>
  <c r="W51" i="13"/>
  <c r="AA59" i="13"/>
  <c r="AA11" i="13"/>
  <c r="Z12" i="13"/>
  <c r="V24" i="13"/>
  <c r="W26" i="13"/>
  <c r="T27" i="13"/>
  <c r="W32" i="13"/>
  <c r="T33" i="13"/>
  <c r="Y34" i="13"/>
  <c r="U35" i="13"/>
  <c r="Y38" i="13"/>
  <c r="U39" i="13"/>
  <c r="AA40" i="13"/>
  <c r="W41" i="13"/>
  <c r="U45" i="13"/>
  <c r="V46" i="13"/>
  <c r="W50" i="13"/>
  <c r="Y51" i="13"/>
  <c r="Z52" i="13"/>
  <c r="AA53" i="13"/>
  <c r="AA58" i="13"/>
  <c r="U61" i="13"/>
  <c r="U10" i="13"/>
  <c r="W24" i="13"/>
  <c r="T25" i="13"/>
  <c r="U27" i="13"/>
  <c r="Y32" i="13"/>
  <c r="U33" i="13"/>
  <c r="V35" i="13"/>
  <c r="G38" i="13"/>
  <c r="Z38" i="13"/>
  <c r="V39" i="13"/>
  <c r="Y41" i="13"/>
  <c r="U44" i="13"/>
  <c r="V45" i="13"/>
  <c r="Y47" i="13"/>
  <c r="Y50" i="13"/>
  <c r="Z51" i="13"/>
  <c r="AA52" i="13"/>
  <c r="U60" i="13"/>
  <c r="V61" i="13"/>
  <c r="V10" i="13"/>
  <c r="AO11" i="13"/>
  <c r="AU11" i="13"/>
  <c r="AF12" i="13"/>
  <c r="AF18" i="13"/>
  <c r="G22" i="13"/>
  <c r="U25" i="13"/>
  <c r="V27" i="13"/>
  <c r="G30" i="13"/>
  <c r="V33" i="13"/>
  <c r="G34" i="13"/>
  <c r="AA34" i="13"/>
  <c r="W35" i="13"/>
  <c r="AA38" i="13"/>
  <c r="W39" i="13"/>
  <c r="T40" i="13"/>
  <c r="Z41" i="13"/>
  <c r="V44" i="13"/>
  <c r="Y46" i="13"/>
  <c r="Z47" i="13"/>
  <c r="Z50" i="13"/>
  <c r="AA51" i="13"/>
  <c r="U59" i="13"/>
  <c r="V60" i="13"/>
  <c r="W61" i="13"/>
  <c r="Z59" i="13"/>
  <c r="V41" i="13"/>
  <c r="AO12" i="13"/>
  <c r="AU12" i="13"/>
  <c r="V25" i="13"/>
  <c r="G26" i="13"/>
  <c r="AA26" i="13"/>
  <c r="W27" i="13"/>
  <c r="AA32" i="13"/>
  <c r="W33" i="13"/>
  <c r="Y35" i="13"/>
  <c r="Y39" i="13"/>
  <c r="U40" i="13"/>
  <c r="Y45" i="13"/>
  <c r="Z46" i="13"/>
  <c r="AA47" i="13"/>
  <c r="AA50" i="13"/>
  <c r="U53" i="13"/>
  <c r="U58" i="13"/>
  <c r="V59" i="13"/>
  <c r="W60" i="13"/>
  <c r="Y61" i="13"/>
  <c r="V47" i="13"/>
  <c r="AQ12" i="13"/>
  <c r="AR12" i="13"/>
  <c r="W25" i="13"/>
  <c r="Y27" i="13"/>
  <c r="Y33" i="13"/>
  <c r="T34" i="13"/>
  <c r="Z39" i="13"/>
  <c r="V40" i="13"/>
  <c r="Y44" i="13"/>
  <c r="Z45" i="13"/>
  <c r="U52" i="13"/>
  <c r="V53" i="13"/>
  <c r="V58" i="13"/>
  <c r="W59" i="13"/>
  <c r="Y60" i="13"/>
  <c r="Z61" i="13"/>
  <c r="AR27" i="13"/>
  <c r="BG18" i="13"/>
  <c r="BG54" i="13"/>
  <c r="BG46" i="13"/>
  <c r="BG10" i="13"/>
  <c r="BG11" i="13"/>
  <c r="BG43" i="13"/>
  <c r="G11" i="16"/>
  <c r="G566" i="16"/>
  <c r="G675" i="16"/>
  <c r="G344" i="16"/>
  <c r="H344" i="16"/>
  <c r="Q37" i="15"/>
  <c r="G124" i="16"/>
  <c r="H124" i="16"/>
  <c r="O37" i="15"/>
  <c r="BF70" i="13"/>
  <c r="BG70" i="13"/>
  <c r="G785" i="16"/>
  <c r="H785" i="16"/>
  <c r="T41" i="15"/>
  <c r="G564" i="16"/>
  <c r="H564" i="16"/>
  <c r="R37" i="15"/>
  <c r="G231" i="16"/>
  <c r="H231" i="16"/>
  <c r="P25" i="15"/>
  <c r="G889" i="16"/>
  <c r="H889" i="16"/>
  <c r="BF62" i="13"/>
  <c r="BG62" i="13"/>
  <c r="BF50" i="13"/>
  <c r="BG50" i="13"/>
  <c r="G781" i="16"/>
  <c r="H781" i="16"/>
  <c r="T25" i="15"/>
  <c r="G560" i="16"/>
  <c r="H560" i="16"/>
  <c r="R21" i="15"/>
  <c r="G233" i="16"/>
  <c r="H233" i="16"/>
  <c r="P33" i="15"/>
  <c r="G789" i="16"/>
  <c r="G20" i="16"/>
  <c r="G562" i="16"/>
  <c r="G671" i="16"/>
  <c r="G340" i="16"/>
  <c r="H340" i="16"/>
  <c r="Q21" i="15"/>
  <c r="G120" i="16"/>
  <c r="G677" i="16"/>
  <c r="H677" i="16"/>
  <c r="S49" i="15"/>
  <c r="G346" i="16"/>
  <c r="H346" i="16"/>
  <c r="Q45" i="15"/>
  <c r="G126" i="16"/>
  <c r="G784" i="16"/>
  <c r="G341" i="16"/>
  <c r="G125" i="16"/>
  <c r="G900" i="16"/>
  <c r="H900" i="16"/>
  <c r="G893" i="16"/>
  <c r="H893" i="16"/>
  <c r="G887" i="16"/>
  <c r="H887" i="16"/>
  <c r="G890" i="16"/>
  <c r="H890" i="16"/>
  <c r="G568" i="16"/>
  <c r="G241" i="16"/>
  <c r="H241" i="16"/>
  <c r="P65" i="15"/>
  <c r="G19" i="16"/>
  <c r="G783" i="16"/>
  <c r="G570" i="16"/>
  <c r="H570" i="16"/>
  <c r="R61" i="15"/>
  <c r="G679" i="16"/>
  <c r="H679" i="16"/>
  <c r="S57" i="15"/>
  <c r="G348" i="16"/>
  <c r="H348" i="16"/>
  <c r="Q53" i="15"/>
  <c r="G128" i="16"/>
  <c r="H128" i="16"/>
  <c r="O53" i="15"/>
  <c r="G559" i="16"/>
  <c r="G228" i="16"/>
  <c r="G9" i="16"/>
  <c r="G121" i="16"/>
  <c r="G239" i="16"/>
  <c r="H239" i="16"/>
  <c r="P57" i="15"/>
  <c r="G901" i="16"/>
  <c r="H901" i="16"/>
  <c r="G886" i="16"/>
  <c r="H886" i="16"/>
  <c r="J886" i="16"/>
  <c r="G237" i="16"/>
  <c r="G350" i="16"/>
  <c r="H350" i="16"/>
  <c r="Q61" i="15"/>
  <c r="G450" i="16"/>
  <c r="G339" i="16"/>
  <c r="G119" i="16"/>
  <c r="H119" i="16"/>
  <c r="O17" i="15"/>
  <c r="G787" i="16"/>
  <c r="H787" i="16"/>
  <c r="T49" i="15"/>
  <c r="G668" i="16"/>
  <c r="H668" i="16"/>
  <c r="S13" i="15"/>
  <c r="G778" i="16"/>
  <c r="H778" i="16"/>
  <c r="T13" i="15"/>
  <c r="J557" i="16"/>
  <c r="G557" i="16"/>
  <c r="G8" i="16"/>
  <c r="G563" i="16"/>
  <c r="G232" i="16"/>
  <c r="H232" i="16"/>
  <c r="P29" i="15"/>
  <c r="G17" i="16"/>
  <c r="G459" i="16"/>
  <c r="H459" i="16"/>
  <c r="G457" i="16"/>
  <c r="G456" i="16"/>
  <c r="G896" i="16"/>
  <c r="H896" i="16"/>
  <c r="G899" i="16"/>
  <c r="H899" i="16"/>
  <c r="G446" i="16"/>
  <c r="G681" i="16"/>
  <c r="H681" i="16"/>
  <c r="S65" i="15"/>
  <c r="J7" i="16"/>
  <c r="G7" i="16"/>
  <c r="G670" i="16"/>
  <c r="H670" i="16"/>
  <c r="S21" i="15"/>
  <c r="G343" i="16"/>
  <c r="G123" i="16"/>
  <c r="H123" i="16"/>
  <c r="O33" i="15"/>
  <c r="G672" i="16"/>
  <c r="G782" i="16"/>
  <c r="G561" i="16"/>
  <c r="H561" i="16"/>
  <c r="R25" i="15"/>
  <c r="G230" i="16"/>
  <c r="H230" i="16"/>
  <c r="P21" i="15"/>
  <c r="G790" i="16"/>
  <c r="H790" i="16"/>
  <c r="T61" i="15"/>
  <c r="G14" i="16"/>
  <c r="G16" i="16"/>
  <c r="G567" i="16"/>
  <c r="G236" i="16"/>
  <c r="G780" i="16"/>
  <c r="J337" i="16"/>
  <c r="G337" i="16"/>
  <c r="H337" i="16"/>
  <c r="G788" i="16"/>
  <c r="H788" i="16"/>
  <c r="T53" i="15"/>
  <c r="G129" i="16"/>
  <c r="H129" i="16"/>
  <c r="O57" i="15"/>
  <c r="G453" i="16"/>
  <c r="G892" i="16"/>
  <c r="H892" i="16"/>
  <c r="G460" i="16"/>
  <c r="H460" i="16"/>
  <c r="G674" i="16"/>
  <c r="G347" i="16"/>
  <c r="H347" i="16"/>
  <c r="Q49" i="15"/>
  <c r="G127" i="16"/>
  <c r="H127" i="16"/>
  <c r="O49" i="15"/>
  <c r="G666" i="16"/>
  <c r="H666" i="16"/>
  <c r="S5" i="15"/>
  <c r="G676" i="16"/>
  <c r="H676" i="16"/>
  <c r="S45" i="15"/>
  <c r="G786" i="16"/>
  <c r="G565" i="16"/>
  <c r="G234" i="16"/>
  <c r="G556" i="16"/>
  <c r="G226" i="16"/>
  <c r="H226" i="16"/>
  <c r="P5" i="15"/>
  <c r="G6" i="16"/>
  <c r="G791" i="16"/>
  <c r="H791" i="16"/>
  <c r="T65" i="15"/>
  <c r="G571" i="16"/>
  <c r="H571" i="16"/>
  <c r="R65" i="15"/>
  <c r="G240" i="16"/>
  <c r="J227" i="16"/>
  <c r="G227" i="16"/>
  <c r="G10" i="16"/>
  <c r="G455" i="16"/>
  <c r="H455" i="16"/>
  <c r="G449" i="16"/>
  <c r="H449" i="16"/>
  <c r="G458" i="16"/>
  <c r="H458" i="16"/>
  <c r="G895" i="16"/>
  <c r="H895" i="16"/>
  <c r="G898" i="16"/>
  <c r="H898" i="16"/>
  <c r="G130" i="16"/>
  <c r="G18" i="16"/>
  <c r="H446" i="16"/>
  <c r="G461" i="16"/>
  <c r="H461" i="16"/>
  <c r="G678" i="16"/>
  <c r="H678" i="16"/>
  <c r="S53" i="15"/>
  <c r="G351" i="16"/>
  <c r="H351" i="16"/>
  <c r="Q65" i="15"/>
  <c r="G131" i="16"/>
  <c r="H131" i="16"/>
  <c r="O65" i="15"/>
  <c r="G680" i="16"/>
  <c r="G569" i="16"/>
  <c r="G238" i="16"/>
  <c r="G13" i="16"/>
  <c r="G669" i="16"/>
  <c r="H669" i="16"/>
  <c r="S17" i="15"/>
  <c r="G338" i="16"/>
  <c r="H338" i="16"/>
  <c r="Q13" i="15"/>
  <c r="G118" i="16"/>
  <c r="H118" i="16"/>
  <c r="O13" i="15"/>
  <c r="J117" i="16"/>
  <c r="G117" i="16"/>
  <c r="G345" i="16"/>
  <c r="G15" i="16"/>
  <c r="G448" i="16"/>
  <c r="G894" i="16"/>
  <c r="H894" i="16"/>
  <c r="G447" i="16"/>
  <c r="H447" i="16"/>
  <c r="G777" i="16"/>
  <c r="H777" i="16"/>
  <c r="G229" i="16"/>
  <c r="H229" i="16"/>
  <c r="P17" i="15"/>
  <c r="G12" i="16"/>
  <c r="G558" i="16"/>
  <c r="H558" i="16"/>
  <c r="R13" i="15"/>
  <c r="G667" i="16"/>
  <c r="G21" i="16"/>
  <c r="G779" i="16"/>
  <c r="H779" i="16"/>
  <c r="T17" i="15"/>
  <c r="G673" i="16"/>
  <c r="H673" i="16"/>
  <c r="S33" i="15"/>
  <c r="G342" i="16"/>
  <c r="H342" i="16"/>
  <c r="Q29" i="15"/>
  <c r="G122" i="16"/>
  <c r="H122" i="16"/>
  <c r="O29" i="15"/>
  <c r="G235" i="16"/>
  <c r="G349" i="16"/>
  <c r="G451" i="16"/>
  <c r="H451" i="16"/>
  <c r="G452" i="16"/>
  <c r="H452" i="16"/>
  <c r="G454" i="16"/>
  <c r="H454" i="16"/>
  <c r="G888" i="16"/>
  <c r="H888" i="16"/>
  <c r="G891" i="16"/>
  <c r="H891" i="16"/>
  <c r="G897" i="16"/>
  <c r="H897" i="16"/>
  <c r="J460" i="16"/>
  <c r="J447" i="16"/>
  <c r="J461" i="16"/>
  <c r="J450" i="16"/>
  <c r="H450" i="16"/>
  <c r="J459" i="16"/>
  <c r="H457" i="16"/>
  <c r="J457" i="16"/>
  <c r="J456" i="16"/>
  <c r="H456" i="16"/>
  <c r="S16" i="13"/>
  <c r="J455" i="16"/>
  <c r="J449" i="16"/>
  <c r="J458" i="16"/>
  <c r="J453" i="16"/>
  <c r="H453" i="16"/>
  <c r="BF66" i="13"/>
  <c r="BG66" i="13"/>
  <c r="J451" i="16"/>
  <c r="J452" i="16"/>
  <c r="J454" i="16"/>
  <c r="H448" i="16"/>
  <c r="J448" i="16"/>
  <c r="T231" i="15"/>
  <c r="T239" i="15"/>
  <c r="T207" i="15"/>
  <c r="T175" i="15"/>
  <c r="T143" i="15"/>
  <c r="T111" i="15"/>
  <c r="T79" i="15"/>
  <c r="T247" i="15"/>
  <c r="T243" i="15"/>
  <c r="T211" i="15"/>
  <c r="T179" i="15"/>
  <c r="T147" i="15"/>
  <c r="T115" i="15"/>
  <c r="T83" i="15"/>
  <c r="T215" i="15"/>
  <c r="T183" i="15"/>
  <c r="T151" i="15"/>
  <c r="T119" i="15"/>
  <c r="T87" i="15"/>
  <c r="T219" i="15"/>
  <c r="T187" i="15"/>
  <c r="T155" i="15"/>
  <c r="T123" i="15"/>
  <c r="T91" i="15"/>
  <c r="T227" i="15"/>
  <c r="T195" i="15"/>
  <c r="T163" i="15"/>
  <c r="T131" i="15"/>
  <c r="T99" i="15"/>
  <c r="T235" i="15"/>
  <c r="T203" i="15"/>
  <c r="T199" i="15"/>
  <c r="T71" i="15"/>
  <c r="T191" i="15"/>
  <c r="T127" i="15"/>
  <c r="T103" i="15"/>
  <c r="T139" i="15"/>
  <c r="T95" i="15"/>
  <c r="T167" i="15"/>
  <c r="T107" i="15"/>
  <c r="T159" i="15"/>
  <c r="T135" i="15"/>
  <c r="T75" i="15"/>
  <c r="T223" i="15"/>
  <c r="T171" i="15"/>
  <c r="J336" i="16"/>
  <c r="Q219" i="15"/>
  <c r="Q227" i="15"/>
  <c r="Q195" i="15"/>
  <c r="Q163" i="15"/>
  <c r="Q131" i="15"/>
  <c r="Q99" i="15"/>
  <c r="Q231" i="15"/>
  <c r="Q199" i="15"/>
  <c r="Q167" i="15"/>
  <c r="Q135" i="15"/>
  <c r="Q103" i="15"/>
  <c r="Q71" i="15"/>
  <c r="Q235" i="15"/>
  <c r="Q203" i="15"/>
  <c r="Q171" i="15"/>
  <c r="Q139" i="15"/>
  <c r="Q107" i="15"/>
  <c r="Q75" i="15"/>
  <c r="Q239" i="15"/>
  <c r="Q207" i="15"/>
  <c r="Q175" i="15"/>
  <c r="Q143" i="15"/>
  <c r="Q111" i="15"/>
  <c r="Q79" i="15"/>
  <c r="Q215" i="15"/>
  <c r="Q183" i="15"/>
  <c r="Q151" i="15"/>
  <c r="Q119" i="15"/>
  <c r="Q87" i="15"/>
  <c r="Q179" i="15"/>
  <c r="Q155" i="15"/>
  <c r="Q95" i="15"/>
  <c r="Q191" i="15"/>
  <c r="Q115" i="15"/>
  <c r="Q91" i="15"/>
  <c r="Q83" i="15"/>
  <c r="Q247" i="15"/>
  <c r="Q211" i="15"/>
  <c r="Q187" i="15"/>
  <c r="Q127" i="15"/>
  <c r="Q123" i="15"/>
  <c r="Q223" i="15"/>
  <c r="Q159" i="15"/>
  <c r="Q243" i="15"/>
  <c r="Q147" i="15"/>
  <c r="J116" i="16"/>
  <c r="O247" i="15"/>
  <c r="O243" i="15"/>
  <c r="O219" i="15"/>
  <c r="O187" i="15"/>
  <c r="O155" i="15"/>
  <c r="O123" i="15"/>
  <c r="O91" i="15"/>
  <c r="O223" i="15"/>
  <c r="O191" i="15"/>
  <c r="O159" i="15"/>
  <c r="O127" i="15"/>
  <c r="O95" i="15"/>
  <c r="O227" i="15"/>
  <c r="O195" i="15"/>
  <c r="O163" i="15"/>
  <c r="O131" i="15"/>
  <c r="O99" i="15"/>
  <c r="O231" i="15"/>
  <c r="O199" i="15"/>
  <c r="O167" i="15"/>
  <c r="O135" i="15"/>
  <c r="O103" i="15"/>
  <c r="O71" i="15"/>
  <c r="O239" i="15"/>
  <c r="O207" i="15"/>
  <c r="O175" i="15"/>
  <c r="O143" i="15"/>
  <c r="O111" i="15"/>
  <c r="O79" i="15"/>
  <c r="O107" i="15"/>
  <c r="O83" i="15"/>
  <c r="O235" i="15"/>
  <c r="O203" i="15"/>
  <c r="O179" i="15"/>
  <c r="O119" i="15"/>
  <c r="O215" i="15"/>
  <c r="O75" i="15"/>
  <c r="O171" i="15"/>
  <c r="O139" i="15"/>
  <c r="O115" i="15"/>
  <c r="O183" i="15"/>
  <c r="O211" i="15"/>
  <c r="O151" i="15"/>
  <c r="O147" i="15"/>
  <c r="O87" i="15"/>
  <c r="S227" i="15"/>
  <c r="S235" i="15"/>
  <c r="S203" i="15"/>
  <c r="S171" i="15"/>
  <c r="S139" i="15"/>
  <c r="S107" i="15"/>
  <c r="S75" i="15"/>
  <c r="S239" i="15"/>
  <c r="S207" i="15"/>
  <c r="S175" i="15"/>
  <c r="S143" i="15"/>
  <c r="S111" i="15"/>
  <c r="S79" i="15"/>
  <c r="S247" i="15"/>
  <c r="S243" i="15"/>
  <c r="S211" i="15"/>
  <c r="S179" i="15"/>
  <c r="S147" i="15"/>
  <c r="S115" i="15"/>
  <c r="S83" i="15"/>
  <c r="S215" i="15"/>
  <c r="S183" i="15"/>
  <c r="S151" i="15"/>
  <c r="S119" i="15"/>
  <c r="S87" i="15"/>
  <c r="S223" i="15"/>
  <c r="S191" i="15"/>
  <c r="S159" i="15"/>
  <c r="S127" i="15"/>
  <c r="S95" i="15"/>
  <c r="S167" i="15"/>
  <c r="S91" i="15"/>
  <c r="S231" i="15"/>
  <c r="S103" i="15"/>
  <c r="S131" i="15"/>
  <c r="S71" i="15"/>
  <c r="S187" i="15"/>
  <c r="S163" i="15"/>
  <c r="S135" i="15"/>
  <c r="S219" i="15"/>
  <c r="S155" i="15"/>
  <c r="S199" i="15"/>
  <c r="S123" i="15"/>
  <c r="S99" i="15"/>
  <c r="S195" i="15"/>
  <c r="R223" i="15"/>
  <c r="R231" i="15"/>
  <c r="R199" i="15"/>
  <c r="R167" i="15"/>
  <c r="R135" i="15"/>
  <c r="R103" i="15"/>
  <c r="R71" i="15"/>
  <c r="R235" i="15"/>
  <c r="R203" i="15"/>
  <c r="R171" i="15"/>
  <c r="R139" i="15"/>
  <c r="R107" i="15"/>
  <c r="R75" i="15"/>
  <c r="R239" i="15"/>
  <c r="R207" i="15"/>
  <c r="R175" i="15"/>
  <c r="R143" i="15"/>
  <c r="R111" i="15"/>
  <c r="R79" i="15"/>
  <c r="R247" i="15"/>
  <c r="R243" i="15"/>
  <c r="R211" i="15"/>
  <c r="R179" i="15"/>
  <c r="R147" i="15"/>
  <c r="R115" i="15"/>
  <c r="R83" i="15"/>
  <c r="R219" i="15"/>
  <c r="R187" i="15"/>
  <c r="R155" i="15"/>
  <c r="R123" i="15"/>
  <c r="R91" i="15"/>
  <c r="R191" i="15"/>
  <c r="R131" i="15"/>
  <c r="R151" i="15"/>
  <c r="R127" i="15"/>
  <c r="R99" i="15"/>
  <c r="R195" i="15"/>
  <c r="R215" i="15"/>
  <c r="R163" i="15"/>
  <c r="R119" i="15"/>
  <c r="R227" i="15"/>
  <c r="R87" i="15"/>
  <c r="R183" i="15"/>
  <c r="R159" i="15"/>
  <c r="R95" i="15"/>
  <c r="P215" i="15"/>
  <c r="P223" i="15"/>
  <c r="P191" i="15"/>
  <c r="P159" i="15"/>
  <c r="P127" i="15"/>
  <c r="P95" i="15"/>
  <c r="P227" i="15"/>
  <c r="P195" i="15"/>
  <c r="P163" i="15"/>
  <c r="P131" i="15"/>
  <c r="P99" i="15"/>
  <c r="P231" i="15"/>
  <c r="P199" i="15"/>
  <c r="P167" i="15"/>
  <c r="P135" i="15"/>
  <c r="P103" i="15"/>
  <c r="P71" i="15"/>
  <c r="P235" i="15"/>
  <c r="P203" i="15"/>
  <c r="P171" i="15"/>
  <c r="P139" i="15"/>
  <c r="P107" i="15"/>
  <c r="P75" i="15"/>
  <c r="P247" i="15"/>
  <c r="P243" i="15"/>
  <c r="P211" i="15"/>
  <c r="P179" i="15"/>
  <c r="P147" i="15"/>
  <c r="P115" i="15"/>
  <c r="P83" i="15"/>
  <c r="P219" i="15"/>
  <c r="P143" i="15"/>
  <c r="P119" i="15"/>
  <c r="P79" i="15"/>
  <c r="P155" i="15"/>
  <c r="P239" i="15"/>
  <c r="P183" i="15"/>
  <c r="P175" i="15"/>
  <c r="P151" i="15"/>
  <c r="P91" i="15"/>
  <c r="P123" i="15"/>
  <c r="P187" i="15"/>
  <c r="P111" i="15"/>
  <c r="P87" i="15"/>
  <c r="P207" i="15"/>
  <c r="N239" i="15"/>
  <c r="N215" i="15"/>
  <c r="N183" i="15"/>
  <c r="N151" i="15"/>
  <c r="N119" i="15"/>
  <c r="N87" i="15"/>
  <c r="N219" i="15"/>
  <c r="N187" i="15"/>
  <c r="N155" i="15"/>
  <c r="N123" i="15"/>
  <c r="N91" i="15"/>
  <c r="N223" i="15"/>
  <c r="N191" i="15"/>
  <c r="N159" i="15"/>
  <c r="N127" i="15"/>
  <c r="N95" i="15"/>
  <c r="N227" i="15"/>
  <c r="N195" i="15"/>
  <c r="N163" i="15"/>
  <c r="N131" i="15"/>
  <c r="N99" i="15"/>
  <c r="N235" i="15"/>
  <c r="N203" i="15"/>
  <c r="N171" i="15"/>
  <c r="N139" i="15"/>
  <c r="N107" i="15"/>
  <c r="N75" i="15"/>
  <c r="N71" i="15"/>
  <c r="N179" i="15"/>
  <c r="N135" i="15"/>
  <c r="N167" i="15"/>
  <c r="N143" i="15"/>
  <c r="N83" i="15"/>
  <c r="N243" i="15"/>
  <c r="N111" i="15"/>
  <c r="N231" i="15"/>
  <c r="N103" i="15"/>
  <c r="N79" i="15"/>
  <c r="N211" i="15"/>
  <c r="N247" i="15"/>
  <c r="N199" i="15"/>
  <c r="N175" i="15"/>
  <c r="N115" i="15"/>
  <c r="N207" i="15"/>
  <c r="N147" i="15"/>
  <c r="H786" i="16"/>
  <c r="T45" i="15"/>
  <c r="H789" i="16"/>
  <c r="T57" i="15"/>
  <c r="H783" i="16"/>
  <c r="T33" i="15"/>
  <c r="C5" i="15"/>
  <c r="H672" i="16"/>
  <c r="S29" i="15"/>
  <c r="H782" i="16"/>
  <c r="T29" i="15"/>
  <c r="H780" i="16"/>
  <c r="T21" i="15"/>
  <c r="H784" i="16"/>
  <c r="T37" i="15"/>
  <c r="J777" i="16"/>
  <c r="J776" i="16"/>
  <c r="H776" i="16"/>
  <c r="T5" i="15"/>
  <c r="H675" i="16"/>
  <c r="S41" i="15"/>
  <c r="H674" i="16"/>
  <c r="S37" i="15"/>
  <c r="J666" i="16"/>
  <c r="H680" i="16"/>
  <c r="S61" i="15"/>
  <c r="J667" i="16"/>
  <c r="H667" i="16"/>
  <c r="H671" i="16"/>
  <c r="S25" i="15"/>
  <c r="J556" i="16"/>
  <c r="H556" i="16"/>
  <c r="R5" i="15"/>
  <c r="J226" i="16"/>
  <c r="H336" i="16"/>
  <c r="Q5" i="15"/>
  <c r="H116" i="16"/>
  <c r="O5" i="15"/>
  <c r="S10" i="13"/>
  <c r="H117" i="16"/>
  <c r="H562" i="16"/>
  <c r="R29" i="15"/>
  <c r="H125" i="16"/>
  <c r="O41" i="15"/>
  <c r="H566" i="16"/>
  <c r="R45" i="15"/>
  <c r="H240" i="16"/>
  <c r="P61" i="15"/>
  <c r="H567" i="16"/>
  <c r="R49" i="15"/>
  <c r="H235" i="16"/>
  <c r="P41" i="15"/>
  <c r="H238" i="16"/>
  <c r="P53" i="15"/>
  <c r="C9" i="15"/>
  <c r="H559" i="16"/>
  <c r="R17" i="15"/>
  <c r="H234" i="16"/>
  <c r="P37" i="15"/>
  <c r="H120" i="16"/>
  <c r="O21" i="15"/>
  <c r="H569" i="16"/>
  <c r="R57" i="15"/>
  <c r="C17" i="15"/>
  <c r="H341" i="16"/>
  <c r="Q25" i="15"/>
  <c r="H228" i="16"/>
  <c r="P13" i="15"/>
  <c r="H236" i="16"/>
  <c r="P45" i="15"/>
  <c r="H568" i="16"/>
  <c r="R53" i="15"/>
  <c r="H237" i="16"/>
  <c r="P49" i="15"/>
  <c r="H130" i="16"/>
  <c r="O61" i="15"/>
  <c r="H126" i="16"/>
  <c r="O45" i="15"/>
  <c r="H339" i="16"/>
  <c r="Q17" i="15"/>
  <c r="H557" i="16"/>
  <c r="R9" i="15"/>
  <c r="H227" i="16"/>
  <c r="P9" i="15"/>
  <c r="H563" i="16"/>
  <c r="R33" i="15"/>
  <c r="H349" i="16"/>
  <c r="Q57" i="15"/>
  <c r="C21" i="15"/>
  <c r="H121" i="16"/>
  <c r="O25" i="15"/>
  <c r="H343" i="16"/>
  <c r="Q33" i="15"/>
  <c r="H345" i="16"/>
  <c r="Q41" i="15"/>
  <c r="H565" i="16"/>
  <c r="R41" i="15"/>
  <c r="C13" i="15"/>
  <c r="BF67" i="13"/>
  <c r="BG67" i="13"/>
  <c r="BF44" i="13"/>
  <c r="BG44" i="13"/>
  <c r="BF47" i="13"/>
  <c r="BG47" i="13"/>
  <c r="BF63" i="13"/>
  <c r="BG63" i="13"/>
  <c r="BF51" i="13"/>
  <c r="BG51" i="13"/>
  <c r="BF71" i="13"/>
  <c r="BG71" i="13"/>
  <c r="BF59" i="13"/>
  <c r="BG59" i="13"/>
  <c r="BF55" i="13"/>
  <c r="BG55" i="13"/>
  <c r="I5" i="14"/>
  <c r="AL9" i="13"/>
  <c r="F5" i="14"/>
  <c r="S24" i="13"/>
  <c r="BF30" i="13"/>
  <c r="BG30" i="13"/>
  <c r="S44" i="13"/>
  <c r="BF38" i="13"/>
  <c r="BG38" i="13"/>
  <c r="S58" i="13"/>
  <c r="BF26" i="13"/>
  <c r="BG26" i="13"/>
  <c r="S38" i="13"/>
  <c r="BF15" i="13"/>
  <c r="BG15" i="13"/>
  <c r="S50" i="13"/>
  <c r="BF34" i="13"/>
  <c r="BG34" i="13"/>
  <c r="BF22" i="13"/>
  <c r="BG22" i="13"/>
  <c r="S32" i="13"/>
  <c r="BF12" i="13"/>
  <c r="BG12" i="13"/>
  <c r="BF19" i="13"/>
  <c r="BG19" i="13"/>
  <c r="O9" i="15"/>
  <c r="S9" i="15"/>
  <c r="T9" i="15"/>
  <c r="Q9" i="15"/>
  <c r="L163" i="15"/>
  <c r="N162" i="15"/>
  <c r="L227" i="15"/>
  <c r="N226" i="15"/>
  <c r="L175" i="15"/>
  <c r="N174" i="15"/>
  <c r="L243" i="15"/>
  <c r="N242" i="15"/>
  <c r="L143" i="15"/>
  <c r="N142" i="15"/>
  <c r="L171" i="15"/>
  <c r="N170" i="15"/>
  <c r="L103" i="15"/>
  <c r="N102" i="15"/>
  <c r="L91" i="15"/>
  <c r="N90" i="15"/>
  <c r="L83" i="15"/>
  <c r="N82" i="15"/>
  <c r="L215" i="15"/>
  <c r="N214" i="15"/>
  <c r="L167" i="15"/>
  <c r="N166" i="15"/>
  <c r="L79" i="15"/>
  <c r="N78" i="15"/>
  <c r="L135" i="15"/>
  <c r="N134" i="15"/>
  <c r="L203" i="15"/>
  <c r="N202" i="15"/>
  <c r="L147" i="15"/>
  <c r="N146" i="15"/>
  <c r="L159" i="15"/>
  <c r="N158" i="15"/>
  <c r="L179" i="15"/>
  <c r="N178" i="15"/>
  <c r="L71" i="15"/>
  <c r="N70" i="15"/>
  <c r="L199" i="15"/>
  <c r="N198" i="15"/>
  <c r="L139" i="15"/>
  <c r="N138" i="15"/>
  <c r="L207" i="15"/>
  <c r="N206" i="15"/>
  <c r="L115" i="15"/>
  <c r="N114" i="15"/>
  <c r="L183" i="15"/>
  <c r="N182" i="15"/>
  <c r="L195" i="15"/>
  <c r="N194" i="15"/>
  <c r="L127" i="15"/>
  <c r="N126" i="15"/>
  <c r="L247" i="15"/>
  <c r="N246" i="15"/>
  <c r="L75" i="15"/>
  <c r="N74" i="15"/>
  <c r="L191" i="15"/>
  <c r="N190" i="15"/>
  <c r="L123" i="15"/>
  <c r="N122" i="15"/>
  <c r="L107" i="15"/>
  <c r="N106" i="15"/>
  <c r="L187" i="15"/>
  <c r="N186" i="15"/>
  <c r="L99" i="15"/>
  <c r="N98" i="15"/>
  <c r="L151" i="15"/>
  <c r="N150" i="15"/>
  <c r="L211" i="15"/>
  <c r="N210" i="15"/>
  <c r="L235" i="15"/>
  <c r="N234" i="15"/>
  <c r="L95" i="15"/>
  <c r="N94" i="15"/>
  <c r="L87" i="15"/>
  <c r="N86" i="15"/>
  <c r="L119" i="15"/>
  <c r="N118" i="15"/>
  <c r="L231" i="15"/>
  <c r="N230" i="15"/>
  <c r="L131" i="15"/>
  <c r="N130" i="15"/>
  <c r="L155" i="15"/>
  <c r="N154" i="15"/>
  <c r="L111" i="15"/>
  <c r="N110" i="15"/>
  <c r="L219" i="15"/>
  <c r="N218" i="15"/>
  <c r="L239" i="15"/>
  <c r="N238" i="15"/>
  <c r="L223" i="15"/>
  <c r="N222" i="15"/>
  <c r="BF56" i="13"/>
  <c r="BG56" i="13"/>
  <c r="BF64" i="13"/>
  <c r="BG64" i="13"/>
  <c r="BF60" i="13"/>
  <c r="BG60" i="13"/>
  <c r="BF48" i="13"/>
  <c r="BG48" i="13"/>
  <c r="BF72" i="13"/>
  <c r="BG72" i="13"/>
  <c r="BF45" i="13"/>
  <c r="BG45" i="13"/>
  <c r="BF52" i="13"/>
  <c r="BG52" i="13"/>
  <c r="BF68" i="13"/>
  <c r="BG68" i="13"/>
  <c r="BF13" i="13"/>
  <c r="BG13" i="13"/>
  <c r="BF27" i="13"/>
  <c r="BG27" i="13"/>
  <c r="BF16" i="13"/>
  <c r="BG16" i="13"/>
  <c r="BF20" i="13"/>
  <c r="BG20" i="13"/>
  <c r="BF23" i="13"/>
  <c r="BG23" i="13"/>
  <c r="BF39" i="13"/>
  <c r="BG39" i="13"/>
  <c r="BF35" i="13"/>
  <c r="BG35" i="13"/>
  <c r="BF31" i="13"/>
  <c r="BG31" i="13"/>
  <c r="BF73" i="13"/>
  <c r="BG73" i="13"/>
  <c r="BF57" i="13"/>
  <c r="BG57" i="13"/>
  <c r="BF69" i="13"/>
  <c r="BG69" i="13"/>
  <c r="BF49" i="13"/>
  <c r="BG49" i="13"/>
  <c r="BF53" i="13"/>
  <c r="BG53" i="13"/>
  <c r="BF61" i="13"/>
  <c r="BG61" i="13"/>
  <c r="BF65" i="13"/>
  <c r="BG65" i="13"/>
  <c r="BF21" i="13"/>
  <c r="BG21" i="13"/>
  <c r="BF36" i="13"/>
  <c r="BG36" i="13"/>
  <c r="BF17" i="13"/>
  <c r="BG17" i="13"/>
  <c r="BF40" i="13"/>
  <c r="BG40" i="13"/>
  <c r="BF28" i="13"/>
  <c r="BG28" i="13"/>
  <c r="BF32" i="13"/>
  <c r="BG32" i="13"/>
  <c r="BF24" i="13"/>
  <c r="BG24" i="13"/>
  <c r="J350" i="16"/>
  <c r="J239" i="16"/>
  <c r="J232" i="16"/>
  <c r="J338" i="16"/>
  <c r="J128" i="16"/>
  <c r="J346" i="16"/>
  <c r="J228" i="16"/>
  <c r="J229" i="16"/>
  <c r="J569" i="16"/>
  <c r="J125" i="16"/>
  <c r="J567" i="16"/>
  <c r="J18" i="16"/>
  <c r="J779" i="16"/>
  <c r="J669" i="16"/>
  <c r="J668" i="16"/>
  <c r="J676" i="16"/>
  <c r="J671" i="16"/>
  <c r="J787" i="16"/>
  <c r="J238" i="16"/>
  <c r="J119" i="16"/>
  <c r="J342" i="16"/>
  <c r="J126" i="16"/>
  <c r="J9" i="16"/>
  <c r="J234" i="16"/>
  <c r="J13" i="16"/>
  <c r="J12" i="16"/>
  <c r="J236" i="16"/>
  <c r="J565" i="16"/>
  <c r="J791" i="16"/>
  <c r="J10" i="16"/>
  <c r="J122" i="16"/>
  <c r="J784" i="16"/>
  <c r="J231" i="16"/>
  <c r="J16" i="16"/>
  <c r="J563" i="16"/>
  <c r="J785" i="16"/>
  <c r="J780" i="16"/>
  <c r="J568" i="16"/>
  <c r="J571" i="16"/>
  <c r="J670" i="16"/>
  <c r="J677" i="16"/>
  <c r="J673" i="16"/>
  <c r="J8" i="16"/>
  <c r="J343" i="16"/>
  <c r="J345" i="16"/>
  <c r="J235" i="16"/>
  <c r="J566" i="16"/>
  <c r="J781" i="16"/>
  <c r="J17" i="16"/>
  <c r="J564" i="16"/>
  <c r="J339" i="16"/>
  <c r="J241" i="16"/>
  <c r="J240" i="16"/>
  <c r="J790" i="16"/>
  <c r="J678" i="16"/>
  <c r="J14" i="16"/>
  <c r="J123" i="16"/>
  <c r="J15" i="16"/>
  <c r="J349" i="16"/>
  <c r="J131" i="16"/>
  <c r="J560" i="16"/>
  <c r="J121" i="16"/>
  <c r="J237" i="16"/>
  <c r="J344" i="16"/>
  <c r="J19" i="16"/>
  <c r="J788" i="16"/>
  <c r="J674" i="16"/>
  <c r="J679" i="16"/>
  <c r="J680" i="16"/>
  <c r="J672" i="16"/>
  <c r="J559" i="16"/>
  <c r="J783" i="16"/>
  <c r="J347" i="16"/>
  <c r="J124" i="16"/>
  <c r="J230" i="16"/>
  <c r="J233" i="16"/>
  <c r="J118" i="16"/>
  <c r="J11" i="16"/>
  <c r="J351" i="16"/>
  <c r="J562" i="16"/>
  <c r="J129" i="16"/>
  <c r="J348" i="16"/>
  <c r="J341" i="16"/>
  <c r="J21" i="16"/>
  <c r="J570" i="16"/>
  <c r="J127" i="16"/>
  <c r="J786" i="16"/>
  <c r="J130" i="16"/>
  <c r="J789" i="16"/>
  <c r="J561" i="16"/>
  <c r="J558" i="16"/>
  <c r="J782" i="16"/>
  <c r="J340" i="16"/>
  <c r="J675" i="16"/>
  <c r="J681" i="16"/>
  <c r="J778" i="16"/>
  <c r="J20" i="16"/>
  <c r="J120" i="16"/>
  <c r="BF37" i="13"/>
  <c r="BG37" i="13"/>
  <c r="BF29" i="13"/>
  <c r="BG29" i="13"/>
  <c r="BF41" i="13"/>
  <c r="BG41" i="13"/>
  <c r="BF25" i="13"/>
  <c r="BG25" i="13"/>
  <c r="BF33" i="13"/>
  <c r="BG33" i="13"/>
  <c r="G27" i="15"/>
  <c r="G7" i="15"/>
  <c r="E4" i="25"/>
  <c r="G19" i="15"/>
  <c r="E7" i="25"/>
  <c r="G15" i="15"/>
  <c r="E6" i="25"/>
  <c r="G47" i="15"/>
  <c r="E14" i="25"/>
  <c r="B482" i="13"/>
  <c r="B77" i="27"/>
  <c r="B78" i="26"/>
  <c r="C78" i="26"/>
  <c r="C482" i="13"/>
  <c r="C77" i="27"/>
  <c r="D78" i="26"/>
  <c r="E345" i="15"/>
  <c r="D345" i="15"/>
  <c r="B87" i="25"/>
  <c r="E341" i="15"/>
  <c r="D341" i="15"/>
  <c r="B86" i="25"/>
  <c r="E337" i="15"/>
  <c r="D337" i="15"/>
  <c r="B85" i="25"/>
  <c r="E333" i="15"/>
  <c r="D333" i="15"/>
  <c r="B84" i="25"/>
  <c r="E329" i="15"/>
  <c r="D329" i="15"/>
  <c r="B83" i="25"/>
  <c r="AV545" i="13"/>
  <c r="AV544" i="13"/>
  <c r="AG549" i="13"/>
  <c r="AG546" i="13"/>
  <c r="AG544" i="13"/>
  <c r="AE549" i="13"/>
  <c r="AE546" i="13"/>
  <c r="AE544" i="13"/>
  <c r="Y552" i="13"/>
  <c r="T547" i="13"/>
  <c r="H561" i="13"/>
  <c r="AB573" i="13"/>
  <c r="H562" i="13"/>
  <c r="H563" i="13"/>
  <c r="AB575" i="13"/>
  <c r="H560" i="13"/>
  <c r="AB572" i="13"/>
  <c r="H557" i="13"/>
  <c r="AB567" i="13"/>
  <c r="H558" i="13"/>
  <c r="AB568" i="13"/>
  <c r="H559" i="13"/>
  <c r="AB569" i="13"/>
  <c r="H556" i="13"/>
  <c r="AB566" i="13"/>
  <c r="C547" i="13"/>
  <c r="C89" i="27"/>
  <c r="D90" i="26"/>
  <c r="H553" i="13"/>
  <c r="AB559" i="13"/>
  <c r="H554" i="13"/>
  <c r="AB560" i="13"/>
  <c r="H555" i="13"/>
  <c r="AB561" i="13"/>
  <c r="H552" i="13"/>
  <c r="AB558" i="13"/>
  <c r="H549" i="13"/>
  <c r="AB553" i="13"/>
  <c r="H550" i="13"/>
  <c r="AB554" i="13"/>
  <c r="H551" i="13"/>
  <c r="AB555" i="13"/>
  <c r="H548" i="13"/>
  <c r="AB552" i="13"/>
  <c r="H545" i="13"/>
  <c r="H546" i="13"/>
  <c r="H547" i="13"/>
  <c r="H544" i="13"/>
  <c r="AB544" i="13"/>
  <c r="C548" i="13"/>
  <c r="C90" i="27"/>
  <c r="D91" i="26"/>
  <c r="C546" i="13"/>
  <c r="C88" i="27"/>
  <c r="D89" i="26"/>
  <c r="C545" i="13"/>
  <c r="C87" i="27"/>
  <c r="D88" i="26"/>
  <c r="C544" i="13"/>
  <c r="C86" i="27"/>
  <c r="D87" i="26"/>
  <c r="B548" i="13"/>
  <c r="B547" i="13"/>
  <c r="B546" i="13"/>
  <c r="B545" i="13"/>
  <c r="B544" i="13"/>
  <c r="B86" i="27"/>
  <c r="B87" i="26"/>
  <c r="C87" i="26"/>
  <c r="Y555" i="13"/>
  <c r="Y559" i="13"/>
  <c r="BC548" i="13"/>
  <c r="BB548" i="13"/>
  <c r="BA548" i="13"/>
  <c r="AY548" i="13"/>
  <c r="AX548" i="13"/>
  <c r="AW548" i="13"/>
  <c r="AV548" i="13"/>
  <c r="BC547" i="13"/>
  <c r="BB547" i="13"/>
  <c r="BA547" i="13"/>
  <c r="AY547" i="13"/>
  <c r="AX547" i="13"/>
  <c r="AW547" i="13"/>
  <c r="AV547" i="13"/>
  <c r="W547" i="13"/>
  <c r="V547" i="13"/>
  <c r="U547" i="13"/>
  <c r="BC546" i="13"/>
  <c r="BB546" i="13"/>
  <c r="BA546" i="13"/>
  <c r="AY546" i="13"/>
  <c r="AX546" i="13"/>
  <c r="AW546" i="13"/>
  <c r="AV546" i="13"/>
  <c r="T546" i="13"/>
  <c r="BC545" i="13"/>
  <c r="BB545" i="13"/>
  <c r="BA545" i="13"/>
  <c r="AY545" i="13"/>
  <c r="AX545" i="13"/>
  <c r="AW545" i="13"/>
  <c r="Z545" i="13"/>
  <c r="Y545" i="13"/>
  <c r="W545" i="13"/>
  <c r="V545" i="13"/>
  <c r="U545" i="13"/>
  <c r="T545" i="13"/>
  <c r="AA545" i="13"/>
  <c r="BC544" i="13"/>
  <c r="BB544" i="13"/>
  <c r="BA544" i="13"/>
  <c r="AY544" i="13"/>
  <c r="AX544" i="13"/>
  <c r="AW544" i="13"/>
  <c r="AA544" i="13"/>
  <c r="T544" i="13"/>
  <c r="Z544" i="13"/>
  <c r="BC543" i="13"/>
  <c r="BB543" i="13"/>
  <c r="BA543" i="13"/>
  <c r="AY543" i="13"/>
  <c r="AX543" i="13"/>
  <c r="AW543" i="13"/>
  <c r="AV543" i="13"/>
  <c r="AA542" i="13"/>
  <c r="Z542" i="13"/>
  <c r="Y542" i="13"/>
  <c r="W542" i="13"/>
  <c r="V542" i="13"/>
  <c r="U542" i="13"/>
  <c r="T542" i="13"/>
  <c r="AB574" i="13"/>
  <c r="X574" i="13"/>
  <c r="E971" i="16"/>
  <c r="J971" i="16"/>
  <c r="B88" i="27"/>
  <c r="B89" i="26"/>
  <c r="C89" i="26"/>
  <c r="E970" i="16"/>
  <c r="B87" i="27"/>
  <c r="B88" i="26"/>
  <c r="C88" i="26"/>
  <c r="E972" i="16"/>
  <c r="B89" i="27"/>
  <c r="B90" i="26"/>
  <c r="C90" i="26"/>
  <c r="E973" i="16"/>
  <c r="B90" i="27"/>
  <c r="B91" i="26"/>
  <c r="C91" i="26"/>
  <c r="M91" i="26"/>
  <c r="I91" i="26"/>
  <c r="Q89" i="26"/>
  <c r="E89" i="26"/>
  <c r="P90" i="26"/>
  <c r="E90" i="26"/>
  <c r="M78" i="26"/>
  <c r="E78" i="26"/>
  <c r="E529" i="16"/>
  <c r="J529" i="16"/>
  <c r="E969" i="16"/>
  <c r="F973" i="16"/>
  <c r="F533" i="16"/>
  <c r="J970" i="16"/>
  <c r="AK482" i="13"/>
  <c r="F960" i="16"/>
  <c r="J972" i="16"/>
  <c r="E520" i="16"/>
  <c r="J520" i="16"/>
  <c r="E960" i="16"/>
  <c r="F969" i="16"/>
  <c r="F529" i="16"/>
  <c r="F972" i="16"/>
  <c r="F532" i="16"/>
  <c r="F530" i="16"/>
  <c r="F970" i="16"/>
  <c r="J973" i="16"/>
  <c r="F971" i="16"/>
  <c r="F531" i="16"/>
  <c r="G548" i="13"/>
  <c r="S552" i="13"/>
  <c r="E530" i="16"/>
  <c r="AO546" i="13"/>
  <c r="AU546" i="13"/>
  <c r="E531" i="16"/>
  <c r="AO547" i="13"/>
  <c r="AU547" i="13"/>
  <c r="E532" i="16"/>
  <c r="AF551" i="13"/>
  <c r="E533" i="16"/>
  <c r="G23" i="15"/>
  <c r="E8" i="25"/>
  <c r="G35" i="15"/>
  <c r="E11" i="25"/>
  <c r="BH547" i="13"/>
  <c r="AB547" i="13"/>
  <c r="BH545" i="13"/>
  <c r="AB545" i="13"/>
  <c r="U546" i="13"/>
  <c r="AB546" i="13"/>
  <c r="G11" i="15"/>
  <c r="E5" i="25"/>
  <c r="T552" i="13"/>
  <c r="X552" i="13"/>
  <c r="AA573" i="13"/>
  <c r="X573" i="13"/>
  <c r="T560" i="13"/>
  <c r="X560" i="13"/>
  <c r="Z574" i="13"/>
  <c r="W555" i="13"/>
  <c r="X555" i="13"/>
  <c r="BH556" i="13"/>
  <c r="X566" i="13"/>
  <c r="AA559" i="13"/>
  <c r="X559" i="13"/>
  <c r="U554" i="13"/>
  <c r="X554" i="13"/>
  <c r="AA569" i="13"/>
  <c r="X569" i="13"/>
  <c r="V568" i="13"/>
  <c r="X568" i="13"/>
  <c r="AA561" i="13"/>
  <c r="X561" i="13"/>
  <c r="W572" i="13"/>
  <c r="X572" i="13"/>
  <c r="T575" i="13"/>
  <c r="X575" i="13"/>
  <c r="V553" i="13"/>
  <c r="X553" i="13"/>
  <c r="U558" i="13"/>
  <c r="X558" i="13"/>
  <c r="AA567" i="13"/>
  <c r="X567" i="13"/>
  <c r="G43" i="15"/>
  <c r="E13" i="25"/>
  <c r="E9" i="25"/>
  <c r="AF545" i="13"/>
  <c r="G334" i="15"/>
  <c r="N334" i="15"/>
  <c r="G346" i="15"/>
  <c r="N346" i="15"/>
  <c r="G330" i="15"/>
  <c r="N330" i="15"/>
  <c r="G342" i="15"/>
  <c r="N342" i="15"/>
  <c r="G338" i="15"/>
  <c r="N338" i="15"/>
  <c r="G59" i="15"/>
  <c r="E17" i="25"/>
  <c r="G67" i="15"/>
  <c r="E19" i="25"/>
  <c r="G31" i="15"/>
  <c r="E10" i="25"/>
  <c r="E740" i="16"/>
  <c r="G55" i="15"/>
  <c r="E16" i="25"/>
  <c r="G51" i="15"/>
  <c r="E15" i="25"/>
  <c r="G39" i="15"/>
  <c r="E12" i="25"/>
  <c r="G63" i="15"/>
  <c r="E18" i="25"/>
  <c r="AQ548" i="13"/>
  <c r="AR548" i="13"/>
  <c r="F740" i="16"/>
  <c r="F860" i="16"/>
  <c r="F311" i="16"/>
  <c r="AQ544" i="13"/>
  <c r="AR544" i="13"/>
  <c r="AQ547" i="13"/>
  <c r="AR547" i="13"/>
  <c r="U572" i="13"/>
  <c r="Y574" i="13"/>
  <c r="Z561" i="13"/>
  <c r="Z567" i="13"/>
  <c r="E421" i="16"/>
  <c r="E93" i="16"/>
  <c r="F310" i="16"/>
  <c r="E860" i="16"/>
  <c r="T558" i="13"/>
  <c r="F93" i="16"/>
  <c r="W574" i="13"/>
  <c r="E190" i="16"/>
  <c r="E643" i="16"/>
  <c r="AF550" i="13"/>
  <c r="U560" i="13"/>
  <c r="E92" i="16"/>
  <c r="T569" i="13"/>
  <c r="E200" i="16"/>
  <c r="F641" i="16"/>
  <c r="E300" i="16"/>
  <c r="E752" i="16"/>
  <c r="E313" i="16"/>
  <c r="E850" i="16"/>
  <c r="F199" i="16"/>
  <c r="E309" i="16"/>
  <c r="F422" i="16"/>
  <c r="F753" i="16"/>
  <c r="F203" i="16"/>
  <c r="F309" i="16"/>
  <c r="E310" i="16"/>
  <c r="E422" i="16"/>
  <c r="F642" i="16"/>
  <c r="E753" i="16"/>
  <c r="F863" i="16"/>
  <c r="F859" i="16"/>
  <c r="BH555" i="13"/>
  <c r="F92" i="16"/>
  <c r="E203" i="16"/>
  <c r="F313" i="16"/>
  <c r="G482" i="13"/>
  <c r="F421" i="16"/>
  <c r="E642" i="16"/>
  <c r="F752" i="16"/>
  <c r="E863" i="16"/>
  <c r="F202" i="16"/>
  <c r="F862" i="16"/>
  <c r="F91" i="16"/>
  <c r="E202" i="16"/>
  <c r="F312" i="16"/>
  <c r="E419" i="16"/>
  <c r="F420" i="16"/>
  <c r="E641" i="16"/>
  <c r="F751" i="16"/>
  <c r="E862" i="16"/>
  <c r="E91" i="16"/>
  <c r="F201" i="16"/>
  <c r="E312" i="16"/>
  <c r="E410" i="16"/>
  <c r="F419" i="16"/>
  <c r="E420" i="16"/>
  <c r="E639" i="16"/>
  <c r="F640" i="16"/>
  <c r="E751" i="16"/>
  <c r="F861" i="16"/>
  <c r="V555" i="13"/>
  <c r="E80" i="16"/>
  <c r="E89" i="16"/>
  <c r="F90" i="16"/>
  <c r="E201" i="16"/>
  <c r="F423" i="16"/>
  <c r="E630" i="16"/>
  <c r="F639" i="16"/>
  <c r="E640" i="16"/>
  <c r="E749" i="16"/>
  <c r="F750" i="16"/>
  <c r="E861" i="16"/>
  <c r="F80" i="16"/>
  <c r="F89" i="16"/>
  <c r="E90" i="16"/>
  <c r="E199" i="16"/>
  <c r="F200" i="16"/>
  <c r="E311" i="16"/>
  <c r="E423" i="16"/>
  <c r="F643" i="16"/>
  <c r="F749" i="16"/>
  <c r="E750" i="16"/>
  <c r="E859" i="16"/>
  <c r="F850" i="16"/>
  <c r="F190" i="16"/>
  <c r="F410" i="16"/>
  <c r="F300" i="16"/>
  <c r="F630" i="16"/>
  <c r="AK546" i="13"/>
  <c r="BH552" i="13"/>
  <c r="AQ545" i="13"/>
  <c r="AR545" i="13"/>
  <c r="AH542" i="13"/>
  <c r="AF548" i="13"/>
  <c r="AF547" i="13"/>
  <c r="AK544" i="13"/>
  <c r="AK549" i="13"/>
  <c r="AG542" i="13"/>
  <c r="BH558" i="13"/>
  <c r="T553" i="13"/>
  <c r="BH553" i="13"/>
  <c r="BH559" i="13"/>
  <c r="AA553" i="13"/>
  <c r="U553" i="13"/>
  <c r="BH557" i="13"/>
  <c r="W568" i="13"/>
  <c r="AA558" i="13"/>
  <c r="BH560" i="13"/>
  <c r="V572" i="13"/>
  <c r="U568" i="13"/>
  <c r="V566" i="13"/>
  <c r="U566" i="13"/>
  <c r="T566" i="13"/>
  <c r="Z559" i="13"/>
  <c r="AA554" i="13"/>
  <c r="T554" i="13"/>
  <c r="V546" i="13"/>
  <c r="W546" i="13"/>
  <c r="Y546" i="13"/>
  <c r="AA546" i="13"/>
  <c r="AQ546" i="13"/>
  <c r="AR546" i="13"/>
  <c r="G552" i="13"/>
  <c r="S558" i="13"/>
  <c r="G544" i="13"/>
  <c r="U552" i="13"/>
  <c r="U575" i="13"/>
  <c r="Z546" i="13"/>
  <c r="BH546" i="13"/>
  <c r="Y547" i="13"/>
  <c r="AO548" i="13"/>
  <c r="AU548" i="13"/>
  <c r="BH549" i="13"/>
  <c r="W552" i="13"/>
  <c r="V554" i="13"/>
  <c r="Z555" i="13"/>
  <c r="V558" i="13"/>
  <c r="W560" i="13"/>
  <c r="T561" i="13"/>
  <c r="W566" i="13"/>
  <c r="T567" i="13"/>
  <c r="Y568" i="13"/>
  <c r="U569" i="13"/>
  <c r="Y572" i="13"/>
  <c r="U573" i="13"/>
  <c r="AA574" i="13"/>
  <c r="W575" i="13"/>
  <c r="U544" i="13"/>
  <c r="AO544" i="13"/>
  <c r="AU544" i="13"/>
  <c r="Z547" i="13"/>
  <c r="W553" i="13"/>
  <c r="W554" i="13"/>
  <c r="AA555" i="13"/>
  <c r="W558" i="13"/>
  <c r="T559" i="13"/>
  <c r="Y560" i="13"/>
  <c r="U561" i="13"/>
  <c r="BH561" i="13"/>
  <c r="BH563" i="13"/>
  <c r="Y566" i="13"/>
  <c r="U567" i="13"/>
  <c r="Z568" i="13"/>
  <c r="V569" i="13"/>
  <c r="Z572" i="13"/>
  <c r="V573" i="13"/>
  <c r="Y575" i="13"/>
  <c r="V560" i="13"/>
  <c r="V544" i="13"/>
  <c r="AO545" i="13"/>
  <c r="AU545" i="13"/>
  <c r="AA547" i="13"/>
  <c r="Z552" i="13"/>
  <c r="BH550" i="13"/>
  <c r="Y553" i="13"/>
  <c r="Y554" i="13"/>
  <c r="G556" i="13"/>
  <c r="Y558" i="13"/>
  <c r="U559" i="13"/>
  <c r="Z560" i="13"/>
  <c r="V561" i="13"/>
  <c r="Z566" i="13"/>
  <c r="V567" i="13"/>
  <c r="AA568" i="13"/>
  <c r="W569" i="13"/>
  <c r="AA572" i="13"/>
  <c r="W573" i="13"/>
  <c r="T574" i="13"/>
  <c r="Z575" i="13"/>
  <c r="BH544" i="13"/>
  <c r="W544" i="13"/>
  <c r="AA552" i="13"/>
  <c r="Z553" i="13"/>
  <c r="BH551" i="13"/>
  <c r="Z554" i="13"/>
  <c r="T555" i="13"/>
  <c r="Z558" i="13"/>
  <c r="V559" i="13"/>
  <c r="G560" i="13"/>
  <c r="AA560" i="13"/>
  <c r="W561" i="13"/>
  <c r="AA566" i="13"/>
  <c r="W567" i="13"/>
  <c r="Y569" i="13"/>
  <c r="Y573" i="13"/>
  <c r="U574" i="13"/>
  <c r="AA575" i="13"/>
  <c r="V552" i="13"/>
  <c r="V575" i="13"/>
  <c r="Y544" i="13"/>
  <c r="U555" i="13"/>
  <c r="BH554" i="13"/>
  <c r="W559" i="13"/>
  <c r="Y561" i="13"/>
  <c r="Y567" i="13"/>
  <c r="T568" i="13"/>
  <c r="Z569" i="13"/>
  <c r="T572" i="13"/>
  <c r="Z573" i="13"/>
  <c r="V574" i="13"/>
  <c r="T573" i="13"/>
  <c r="BH548" i="13"/>
  <c r="BH562" i="13"/>
  <c r="AR550" i="13"/>
  <c r="I9" i="14"/>
  <c r="BF548" i="13"/>
  <c r="BG548" i="13"/>
  <c r="E91" i="26"/>
  <c r="G971" i="16"/>
  <c r="H971" i="16"/>
  <c r="G90" i="16"/>
  <c r="J630" i="16"/>
  <c r="G91" i="16"/>
  <c r="H91" i="16"/>
  <c r="J850" i="16"/>
  <c r="G862" i="16"/>
  <c r="H862" i="16"/>
  <c r="G203" i="16"/>
  <c r="H203" i="16"/>
  <c r="G310" i="16"/>
  <c r="G313" i="16"/>
  <c r="H313" i="16"/>
  <c r="G93" i="16"/>
  <c r="H93" i="16"/>
  <c r="G201" i="16"/>
  <c r="H201" i="16"/>
  <c r="J639" i="16"/>
  <c r="G639" i="16"/>
  <c r="H639" i="16"/>
  <c r="G752" i="16"/>
  <c r="H752" i="16"/>
  <c r="G643" i="16"/>
  <c r="H643" i="16"/>
  <c r="G421" i="16"/>
  <c r="H421" i="16"/>
  <c r="J740" i="16"/>
  <c r="G532" i="16"/>
  <c r="H532" i="16"/>
  <c r="J859" i="16"/>
  <c r="G859" i="16"/>
  <c r="H859" i="16"/>
  <c r="G751" i="16"/>
  <c r="H751" i="16"/>
  <c r="G422" i="16"/>
  <c r="H422" i="16"/>
  <c r="G750" i="16"/>
  <c r="H750" i="16"/>
  <c r="G861" i="16"/>
  <c r="G420" i="16"/>
  <c r="H420" i="16"/>
  <c r="G641" i="16"/>
  <c r="H641" i="16"/>
  <c r="G863" i="16"/>
  <c r="H863" i="16"/>
  <c r="J300" i="16"/>
  <c r="J190" i="16"/>
  <c r="G973" i="16"/>
  <c r="H973" i="16"/>
  <c r="J960" i="16"/>
  <c r="G531" i="16"/>
  <c r="H531" i="16"/>
  <c r="G970" i="16"/>
  <c r="H970" i="16"/>
  <c r="G972" i="16"/>
  <c r="H972" i="16"/>
  <c r="G423" i="16"/>
  <c r="H423" i="16"/>
  <c r="J89" i="16"/>
  <c r="G89" i="16"/>
  <c r="H89" i="16"/>
  <c r="J80" i="16"/>
  <c r="G642" i="16"/>
  <c r="H642" i="16"/>
  <c r="G640" i="16"/>
  <c r="G312" i="16"/>
  <c r="H312" i="16"/>
  <c r="G753" i="16"/>
  <c r="H753" i="16"/>
  <c r="J309" i="16"/>
  <c r="G309" i="16"/>
  <c r="H309" i="16"/>
  <c r="G530" i="16"/>
  <c r="H530" i="16"/>
  <c r="G311" i="16"/>
  <c r="H311" i="16"/>
  <c r="J749" i="16"/>
  <c r="G749" i="16"/>
  <c r="H749" i="16"/>
  <c r="J410" i="16"/>
  <c r="J419" i="16"/>
  <c r="G419" i="16"/>
  <c r="H419" i="16"/>
  <c r="G200" i="16"/>
  <c r="H200" i="16"/>
  <c r="J199" i="16"/>
  <c r="G199" i="16"/>
  <c r="H199" i="16"/>
  <c r="G202" i="16"/>
  <c r="H202" i="16"/>
  <c r="G92" i="16"/>
  <c r="H92" i="16"/>
  <c r="G860" i="16"/>
  <c r="H860" i="16"/>
  <c r="G533" i="16"/>
  <c r="H533" i="16"/>
  <c r="J969" i="16"/>
  <c r="G969" i="16"/>
  <c r="H969" i="16"/>
  <c r="G529" i="16"/>
  <c r="H529" i="16"/>
  <c r="J531" i="16"/>
  <c r="J532" i="16"/>
  <c r="J533" i="16"/>
  <c r="J530" i="16"/>
  <c r="H90" i="16"/>
  <c r="H861" i="16"/>
  <c r="H310" i="16"/>
  <c r="H640" i="16"/>
  <c r="AL543" i="13"/>
  <c r="F9" i="14"/>
  <c r="BF552" i="13"/>
  <c r="BF553" i="13"/>
  <c r="BG553" i="13"/>
  <c r="BF544" i="13"/>
  <c r="BF545" i="13"/>
  <c r="BG545" i="13"/>
  <c r="S544" i="13"/>
  <c r="BF560" i="13"/>
  <c r="BG560" i="13"/>
  <c r="S572" i="13"/>
  <c r="BF556" i="13"/>
  <c r="BG556" i="13"/>
  <c r="S566" i="13"/>
  <c r="BF549" i="13"/>
  <c r="BG549" i="13"/>
  <c r="BG552" i="13"/>
  <c r="BG544" i="13"/>
  <c r="BF546" i="13"/>
  <c r="BG546" i="13"/>
  <c r="BF550" i="13"/>
  <c r="BG550" i="13"/>
  <c r="BF554" i="13"/>
  <c r="BG554" i="13"/>
  <c r="BF557" i="13"/>
  <c r="BG557" i="13"/>
  <c r="BF561" i="13"/>
  <c r="BG561" i="13"/>
  <c r="BF547" i="13"/>
  <c r="BG547" i="13"/>
  <c r="BF558" i="13"/>
  <c r="BG558" i="13"/>
  <c r="BF551" i="13"/>
  <c r="BG551" i="13"/>
  <c r="BF555" i="13"/>
  <c r="BG555" i="13"/>
  <c r="BF562" i="13"/>
  <c r="BG562" i="13"/>
  <c r="W522" i="13"/>
  <c r="H501" i="13"/>
  <c r="H500" i="13"/>
  <c r="H499" i="13"/>
  <c r="H498" i="13"/>
  <c r="X515" i="13"/>
  <c r="AB515" i="13"/>
  <c r="X513" i="13"/>
  <c r="AB513" i="13"/>
  <c r="X514" i="13"/>
  <c r="AB514" i="13"/>
  <c r="X512" i="13"/>
  <c r="AB512" i="13"/>
  <c r="J91" i="16"/>
  <c r="J313" i="16"/>
  <c r="J750" i="16"/>
  <c r="J93" i="16"/>
  <c r="J641" i="16"/>
  <c r="J200" i="16"/>
  <c r="J861" i="16"/>
  <c r="J751" i="16"/>
  <c r="J420" i="16"/>
  <c r="J312" i="16"/>
  <c r="J860" i="16"/>
  <c r="J422" i="16"/>
  <c r="J92" i="16"/>
  <c r="J863" i="16"/>
  <c r="J753" i="16"/>
  <c r="J90" i="16"/>
  <c r="J201" i="16"/>
  <c r="J421" i="16"/>
  <c r="J423" i="16"/>
  <c r="J311" i="16"/>
  <c r="J642" i="16"/>
  <c r="J862" i="16"/>
  <c r="J752" i="16"/>
  <c r="J202" i="16"/>
  <c r="J203" i="16"/>
  <c r="J643" i="16"/>
  <c r="J640" i="16"/>
  <c r="J310" i="16"/>
  <c r="BF563" i="13"/>
  <c r="BG563" i="13"/>
  <c r="BF559" i="13"/>
  <c r="BG559" i="13"/>
  <c r="E323" i="15"/>
  <c r="D323" i="15"/>
  <c r="B82" i="25"/>
  <c r="E319" i="15"/>
  <c r="D319" i="15"/>
  <c r="B81" i="25"/>
  <c r="E315" i="15"/>
  <c r="D315" i="15"/>
  <c r="B80" i="25"/>
  <c r="D311" i="15"/>
  <c r="B79" i="25"/>
  <c r="E307" i="15"/>
  <c r="D307" i="15"/>
  <c r="B78" i="25"/>
  <c r="E303" i="15"/>
  <c r="D303" i="15"/>
  <c r="B77" i="25"/>
  <c r="E299" i="15"/>
  <c r="D299" i="15"/>
  <c r="B76" i="25"/>
  <c r="E295" i="15"/>
  <c r="D295" i="15"/>
  <c r="AV482" i="13"/>
  <c r="AH480" i="13"/>
  <c r="AG480" i="13"/>
  <c r="AE493" i="13"/>
  <c r="AE491" i="13"/>
  <c r="AE488" i="13"/>
  <c r="AE486" i="13"/>
  <c r="AE482" i="13"/>
  <c r="T482" i="13"/>
  <c r="H511" i="13"/>
  <c r="AB535" i="13"/>
  <c r="H512" i="13"/>
  <c r="AB536" i="13"/>
  <c r="H513" i="13"/>
  <c r="AB537" i="13"/>
  <c r="H510" i="13"/>
  <c r="AB534" i="13"/>
  <c r="H507" i="13"/>
  <c r="AB529" i="13"/>
  <c r="H508" i="13"/>
  <c r="AB530" i="13"/>
  <c r="H509" i="13"/>
  <c r="AB531" i="13"/>
  <c r="H506" i="13"/>
  <c r="AB528" i="13"/>
  <c r="H503" i="13"/>
  <c r="AB521" i="13"/>
  <c r="H504" i="13"/>
  <c r="AB522" i="13"/>
  <c r="H505" i="13"/>
  <c r="AB523" i="13"/>
  <c r="H502" i="13"/>
  <c r="AB520" i="13"/>
  <c r="AA513" i="13"/>
  <c r="BH500" i="13"/>
  <c r="T515" i="13"/>
  <c r="U512" i="13"/>
  <c r="H495" i="13"/>
  <c r="AB507" i="13"/>
  <c r="H496" i="13"/>
  <c r="AB508" i="13"/>
  <c r="H497" i="13"/>
  <c r="AB509" i="13"/>
  <c r="H494" i="13"/>
  <c r="AB506" i="13"/>
  <c r="H491" i="13"/>
  <c r="AB499" i="13"/>
  <c r="H492" i="13"/>
  <c r="AB500" i="13"/>
  <c r="H493" i="13"/>
  <c r="AB501" i="13"/>
  <c r="H490" i="13"/>
  <c r="AB498" i="13"/>
  <c r="H487" i="13"/>
  <c r="AB491" i="13"/>
  <c r="H488" i="13"/>
  <c r="AB492" i="13"/>
  <c r="H489" i="13"/>
  <c r="AB490" i="13"/>
  <c r="H483" i="13"/>
  <c r="H484" i="13"/>
  <c r="AB484" i="13"/>
  <c r="H485" i="13"/>
  <c r="H482" i="13"/>
  <c r="C489" i="13"/>
  <c r="C488" i="13"/>
  <c r="C487" i="13"/>
  <c r="C486" i="13"/>
  <c r="C485" i="13"/>
  <c r="C484" i="13"/>
  <c r="C483" i="13"/>
  <c r="C78" i="27"/>
  <c r="D79" i="26"/>
  <c r="B489" i="13"/>
  <c r="B84" i="27"/>
  <c r="B85" i="26"/>
  <c r="C85" i="26"/>
  <c r="B488" i="13"/>
  <c r="B83" i="27"/>
  <c r="B84" i="26"/>
  <c r="C84" i="26"/>
  <c r="B487" i="13"/>
  <c r="B82" i="27"/>
  <c r="B83" i="26"/>
  <c r="C83" i="26"/>
  <c r="B486" i="13"/>
  <c r="B81" i="27"/>
  <c r="B82" i="26"/>
  <c r="C82" i="26"/>
  <c r="B485" i="13"/>
  <c r="B80" i="27"/>
  <c r="B81" i="26"/>
  <c r="C81" i="26"/>
  <c r="B484" i="13"/>
  <c r="B79" i="27"/>
  <c r="B80" i="26"/>
  <c r="C80" i="26"/>
  <c r="B483" i="13"/>
  <c r="B78" i="27"/>
  <c r="B79" i="26"/>
  <c r="C79" i="26"/>
  <c r="AF483" i="13"/>
  <c r="T529" i="13"/>
  <c r="W520" i="13"/>
  <c r="W514" i="13"/>
  <c r="T531" i="13"/>
  <c r="AA515" i="13"/>
  <c r="BC489" i="13"/>
  <c r="BB489" i="13"/>
  <c r="BA489" i="13"/>
  <c r="AY489" i="13"/>
  <c r="AX489" i="13"/>
  <c r="AW489" i="13"/>
  <c r="AV489" i="13"/>
  <c r="BC488" i="13"/>
  <c r="BB488" i="13"/>
  <c r="BA488" i="13"/>
  <c r="AY488" i="13"/>
  <c r="AX488" i="13"/>
  <c r="AW488" i="13"/>
  <c r="AV488" i="13"/>
  <c r="BC487" i="13"/>
  <c r="BB487" i="13"/>
  <c r="BA487" i="13"/>
  <c r="AY487" i="13"/>
  <c r="AX487" i="13"/>
  <c r="AW487" i="13"/>
  <c r="AV487" i="13"/>
  <c r="BC486" i="13"/>
  <c r="BB486" i="13"/>
  <c r="BA486" i="13"/>
  <c r="AY486" i="13"/>
  <c r="AX486" i="13"/>
  <c r="AW486" i="13"/>
  <c r="AV486" i="13"/>
  <c r="BC485" i="13"/>
  <c r="BB485" i="13"/>
  <c r="BA485" i="13"/>
  <c r="AY485" i="13"/>
  <c r="AX485" i="13"/>
  <c r="AW485" i="13"/>
  <c r="AV485" i="13"/>
  <c r="T485" i="13"/>
  <c r="BC484" i="13"/>
  <c r="BB484" i="13"/>
  <c r="BA484" i="13"/>
  <c r="AY484" i="13"/>
  <c r="AX484" i="13"/>
  <c r="AW484" i="13"/>
  <c r="AV484" i="13"/>
  <c r="T484" i="13"/>
  <c r="BC483" i="13"/>
  <c r="BB483" i="13"/>
  <c r="BA483" i="13"/>
  <c r="AY483" i="13"/>
  <c r="AX483" i="13"/>
  <c r="AW483" i="13"/>
  <c r="AV483" i="13"/>
  <c r="T483" i="13"/>
  <c r="BC482" i="13"/>
  <c r="BB482" i="13"/>
  <c r="BA482" i="13"/>
  <c r="AY482" i="13"/>
  <c r="AX482" i="13"/>
  <c r="AW482" i="13"/>
  <c r="BC481" i="13"/>
  <c r="BB481" i="13"/>
  <c r="BA481" i="13"/>
  <c r="AY481" i="13"/>
  <c r="AX481" i="13"/>
  <c r="AW481" i="13"/>
  <c r="AV481" i="13"/>
  <c r="AA480" i="13"/>
  <c r="Z480" i="13"/>
  <c r="Y480" i="13"/>
  <c r="W480" i="13"/>
  <c r="V480" i="13"/>
  <c r="U480" i="13"/>
  <c r="T480" i="13"/>
  <c r="F964" i="16"/>
  <c r="C81" i="27"/>
  <c r="D82" i="26"/>
  <c r="F965" i="16"/>
  <c r="C82" i="27"/>
  <c r="D83" i="26"/>
  <c r="F966" i="16"/>
  <c r="C83" i="27"/>
  <c r="D84" i="26"/>
  <c r="F967" i="16"/>
  <c r="C84" i="27"/>
  <c r="D85" i="26"/>
  <c r="F962" i="16"/>
  <c r="C79" i="27"/>
  <c r="D80" i="26"/>
  <c r="F963" i="16"/>
  <c r="C80" i="27"/>
  <c r="D81" i="26"/>
  <c r="B75" i="25"/>
  <c r="G296" i="15"/>
  <c r="N296" i="15"/>
  <c r="AB493" i="13"/>
  <c r="T493" i="13"/>
  <c r="E527" i="16"/>
  <c r="E967" i="16"/>
  <c r="E521" i="16"/>
  <c r="E961" i="16"/>
  <c r="E522" i="16"/>
  <c r="J522" i="16"/>
  <c r="E962" i="16"/>
  <c r="E523" i="16"/>
  <c r="E963" i="16"/>
  <c r="E524" i="16"/>
  <c r="J524" i="16"/>
  <c r="E964" i="16"/>
  <c r="E526" i="16"/>
  <c r="E966" i="16"/>
  <c r="E525" i="16"/>
  <c r="J525" i="16"/>
  <c r="E965" i="16"/>
  <c r="AK484" i="13"/>
  <c r="F961" i="16"/>
  <c r="J527" i="16"/>
  <c r="G335" i="15"/>
  <c r="E84" i="25"/>
  <c r="G331" i="15"/>
  <c r="E83" i="25"/>
  <c r="BH482" i="13"/>
  <c r="AB482" i="13"/>
  <c r="AA483" i="13"/>
  <c r="AB483" i="13"/>
  <c r="W485" i="13"/>
  <c r="AB485" i="13"/>
  <c r="W500" i="13"/>
  <c r="X500" i="13"/>
  <c r="AA530" i="13"/>
  <c r="X530" i="13"/>
  <c r="Z498" i="13"/>
  <c r="X498" i="13"/>
  <c r="BH491" i="13"/>
  <c r="X499" i="13"/>
  <c r="Z529" i="13"/>
  <c r="X529" i="13"/>
  <c r="Z490" i="13"/>
  <c r="X490" i="13"/>
  <c r="T506" i="13"/>
  <c r="X506" i="13"/>
  <c r="BH502" i="13"/>
  <c r="X520" i="13"/>
  <c r="BH510" i="13"/>
  <c r="X534" i="13"/>
  <c r="T521" i="13"/>
  <c r="X521" i="13"/>
  <c r="AA493" i="13"/>
  <c r="X493" i="13"/>
  <c r="AA509" i="13"/>
  <c r="X509" i="13"/>
  <c r="U523" i="13"/>
  <c r="X523" i="13"/>
  <c r="V537" i="13"/>
  <c r="X537" i="13"/>
  <c r="AA491" i="13"/>
  <c r="X491" i="13"/>
  <c r="AA507" i="13"/>
  <c r="X507" i="13"/>
  <c r="U535" i="13"/>
  <c r="X535" i="13"/>
  <c r="AA528" i="13"/>
  <c r="X528" i="13"/>
  <c r="AA501" i="13"/>
  <c r="X501" i="13"/>
  <c r="AA531" i="13"/>
  <c r="X531" i="13"/>
  <c r="Y492" i="13"/>
  <c r="X492" i="13"/>
  <c r="V508" i="13"/>
  <c r="X508" i="13"/>
  <c r="Y522" i="13"/>
  <c r="X522" i="13"/>
  <c r="W536" i="13"/>
  <c r="X536" i="13"/>
  <c r="G343" i="15"/>
  <c r="E86" i="25"/>
  <c r="G312" i="15"/>
  <c r="N312" i="15"/>
  <c r="G324" i="15"/>
  <c r="N324" i="15"/>
  <c r="G316" i="15"/>
  <c r="N316" i="15"/>
  <c r="G308" i="15"/>
  <c r="N308" i="15"/>
  <c r="G320" i="15"/>
  <c r="N320" i="15"/>
  <c r="G304" i="15"/>
  <c r="N304" i="15"/>
  <c r="G300" i="15"/>
  <c r="N300" i="15"/>
  <c r="G347" i="15"/>
  <c r="E87" i="25"/>
  <c r="G339" i="15"/>
  <c r="E85" i="25"/>
  <c r="AO484" i="13"/>
  <c r="AU484" i="13"/>
  <c r="E302" i="16"/>
  <c r="E742" i="16"/>
  <c r="E82" i="16"/>
  <c r="E852" i="16"/>
  <c r="E192" i="16"/>
  <c r="E632" i="16"/>
  <c r="E412" i="16"/>
  <c r="AQ485" i="13"/>
  <c r="AR485" i="13"/>
  <c r="F633" i="16"/>
  <c r="F413" i="16"/>
  <c r="F303" i="16"/>
  <c r="F853" i="16"/>
  <c r="F193" i="16"/>
  <c r="F743" i="16"/>
  <c r="F83" i="16"/>
  <c r="G494" i="13"/>
  <c r="BF494" i="13"/>
  <c r="E413" i="16"/>
  <c r="E303" i="16"/>
  <c r="E853" i="16"/>
  <c r="E193" i="16"/>
  <c r="E83" i="16"/>
  <c r="E743" i="16"/>
  <c r="E633" i="16"/>
  <c r="AQ486" i="13"/>
  <c r="AR486" i="13"/>
  <c r="F854" i="16"/>
  <c r="F194" i="16"/>
  <c r="F744" i="16"/>
  <c r="F84" i="16"/>
  <c r="F634" i="16"/>
  <c r="F414" i="16"/>
  <c r="F304" i="16"/>
  <c r="AQ483" i="13"/>
  <c r="AR483" i="13"/>
  <c r="F301" i="16"/>
  <c r="F631" i="16"/>
  <c r="F851" i="16"/>
  <c r="F191" i="16"/>
  <c r="F741" i="16"/>
  <c r="F81" i="16"/>
  <c r="F411" i="16"/>
  <c r="G498" i="13"/>
  <c r="S512" i="13"/>
  <c r="E744" i="16"/>
  <c r="E84" i="16"/>
  <c r="E634" i="16"/>
  <c r="E414" i="16"/>
  <c r="E854" i="16"/>
  <c r="E304" i="16"/>
  <c r="E194" i="16"/>
  <c r="AQ487" i="13"/>
  <c r="AR487" i="13"/>
  <c r="F305" i="16"/>
  <c r="F855" i="16"/>
  <c r="F195" i="16"/>
  <c r="F635" i="16"/>
  <c r="F745" i="16"/>
  <c r="F85" i="16"/>
  <c r="F415" i="16"/>
  <c r="G502" i="13"/>
  <c r="BF502" i="13"/>
  <c r="E305" i="16"/>
  <c r="E855" i="16"/>
  <c r="E195" i="16"/>
  <c r="E745" i="16"/>
  <c r="E85" i="16"/>
  <c r="E415" i="16"/>
  <c r="E635" i="16"/>
  <c r="AQ488" i="13"/>
  <c r="AR488" i="13"/>
  <c r="F856" i="16"/>
  <c r="F306" i="16"/>
  <c r="F196" i="16"/>
  <c r="F746" i="16"/>
  <c r="F86" i="16"/>
  <c r="F636" i="16"/>
  <c r="F416" i="16"/>
  <c r="G486" i="13"/>
  <c r="S490" i="13"/>
  <c r="E301" i="16"/>
  <c r="E851" i="16"/>
  <c r="E191" i="16"/>
  <c r="E741" i="16"/>
  <c r="E81" i="16"/>
  <c r="E631" i="16"/>
  <c r="E411" i="16"/>
  <c r="G506" i="13"/>
  <c r="S528" i="13"/>
  <c r="E746" i="16"/>
  <c r="E306" i="16"/>
  <c r="E86" i="16"/>
  <c r="E856" i="16"/>
  <c r="E196" i="16"/>
  <c r="E636" i="16"/>
  <c r="E416" i="16"/>
  <c r="AQ489" i="13"/>
  <c r="AR489" i="13"/>
  <c r="F637" i="16"/>
  <c r="F417" i="16"/>
  <c r="F307" i="16"/>
  <c r="F87" i="16"/>
  <c r="F857" i="16"/>
  <c r="F197" i="16"/>
  <c r="F747" i="16"/>
  <c r="AK486" i="13"/>
  <c r="F852" i="16"/>
  <c r="F302" i="16"/>
  <c r="F192" i="16"/>
  <c r="F742" i="16"/>
  <c r="F82" i="16"/>
  <c r="F632" i="16"/>
  <c r="F412" i="16"/>
  <c r="AF495" i="13"/>
  <c r="E417" i="16"/>
  <c r="E307" i="16"/>
  <c r="E857" i="16"/>
  <c r="E197" i="16"/>
  <c r="E87" i="16"/>
  <c r="E747" i="16"/>
  <c r="E637" i="16"/>
  <c r="T508" i="13"/>
  <c r="T501" i="13"/>
  <c r="S482" i="13"/>
  <c r="V482" i="13"/>
  <c r="AO482" i="13"/>
  <c r="AU482" i="13"/>
  <c r="V531" i="13"/>
  <c r="AO489" i="13"/>
  <c r="AU489" i="13"/>
  <c r="U482" i="13"/>
  <c r="BH484" i="13"/>
  <c r="W484" i="13"/>
  <c r="Z537" i="13"/>
  <c r="AA537" i="13"/>
  <c r="V529" i="13"/>
  <c r="AA529" i="13"/>
  <c r="V493" i="13"/>
  <c r="W493" i="13"/>
  <c r="AK493" i="13"/>
  <c r="Y536" i="13"/>
  <c r="V535" i="13"/>
  <c r="W535" i="13"/>
  <c r="AA535" i="13"/>
  <c r="BH513" i="13"/>
  <c r="Y537" i="13"/>
  <c r="U534" i="13"/>
  <c r="AA521" i="13"/>
  <c r="U508" i="13"/>
  <c r="T498" i="13"/>
  <c r="AA482" i="13"/>
  <c r="W482" i="13"/>
  <c r="V485" i="13"/>
  <c r="AA485" i="13"/>
  <c r="U485" i="13"/>
  <c r="Y485" i="13"/>
  <c r="Z491" i="13"/>
  <c r="AF485" i="13"/>
  <c r="AF487" i="13"/>
  <c r="V520" i="13"/>
  <c r="AK491" i="13"/>
  <c r="BH494" i="13"/>
  <c r="AF492" i="13"/>
  <c r="AF494" i="13"/>
  <c r="AK488" i="13"/>
  <c r="V514" i="13"/>
  <c r="T500" i="13"/>
  <c r="Y500" i="13"/>
  <c r="AA499" i="13"/>
  <c r="Y530" i="13"/>
  <c r="Z513" i="13"/>
  <c r="T499" i="13"/>
  <c r="V530" i="13"/>
  <c r="Z530" i="13"/>
  <c r="Z484" i="13"/>
  <c r="T512" i="13"/>
  <c r="BH483" i="13"/>
  <c r="AO486" i="13"/>
  <c r="AU486" i="13"/>
  <c r="V534" i="13"/>
  <c r="V483" i="13"/>
  <c r="U484" i="13"/>
  <c r="Y498" i="13"/>
  <c r="BH512" i="13"/>
  <c r="V536" i="13"/>
  <c r="AA536" i="13"/>
  <c r="AA534" i="13"/>
  <c r="BH508" i="13"/>
  <c r="U528" i="13"/>
  <c r="BH506" i="13"/>
  <c r="W528" i="13"/>
  <c r="V528" i="13"/>
  <c r="T523" i="13"/>
  <c r="BH496" i="13"/>
  <c r="Z509" i="13"/>
  <c r="BH497" i="13"/>
  <c r="AA508" i="13"/>
  <c r="Y507" i="13"/>
  <c r="Z507" i="13"/>
  <c r="AA506" i="13"/>
  <c r="AA492" i="13"/>
  <c r="W492" i="13"/>
  <c r="AA490" i="13"/>
  <c r="V484" i="13"/>
  <c r="AA484" i="13"/>
  <c r="AO487" i="13"/>
  <c r="AU487" i="13"/>
  <c r="AF490" i="13"/>
  <c r="G490" i="13"/>
  <c r="BF490" i="13"/>
  <c r="AO483" i="13"/>
  <c r="AU483" i="13"/>
  <c r="AQ482" i="13"/>
  <c r="Z485" i="13"/>
  <c r="BH485" i="13"/>
  <c r="BH488" i="13"/>
  <c r="Z492" i="13"/>
  <c r="BH492" i="13"/>
  <c r="Y493" i="13"/>
  <c r="AA498" i="13"/>
  <c r="U499" i="13"/>
  <c r="Z500" i="13"/>
  <c r="U501" i="13"/>
  <c r="U506" i="13"/>
  <c r="BH504" i="13"/>
  <c r="V512" i="13"/>
  <c r="Y514" i="13"/>
  <c r="U515" i="13"/>
  <c r="Y520" i="13"/>
  <c r="U521" i="13"/>
  <c r="Z522" i="13"/>
  <c r="V523" i="13"/>
  <c r="Y528" i="13"/>
  <c r="U529" i="13"/>
  <c r="W534" i="13"/>
  <c r="Y535" i="13"/>
  <c r="Z536" i="13"/>
  <c r="U483" i="13"/>
  <c r="U490" i="13"/>
  <c r="T491" i="13"/>
  <c r="Z493" i="13"/>
  <c r="V499" i="13"/>
  <c r="BH499" i="13"/>
  <c r="AA500" i="13"/>
  <c r="V501" i="13"/>
  <c r="BH501" i="13"/>
  <c r="V506" i="13"/>
  <c r="W508" i="13"/>
  <c r="T509" i="13"/>
  <c r="W512" i="13"/>
  <c r="T513" i="13"/>
  <c r="Z514" i="13"/>
  <c r="V515" i="13"/>
  <c r="Z520" i="13"/>
  <c r="V521" i="13"/>
  <c r="AA522" i="13"/>
  <c r="W523" i="13"/>
  <c r="Z528" i="13"/>
  <c r="W531" i="13"/>
  <c r="Y534" i="13"/>
  <c r="Z535" i="13"/>
  <c r="Y482" i="13"/>
  <c r="AF489" i="13"/>
  <c r="BH489" i="13"/>
  <c r="V490" i="13"/>
  <c r="U491" i="13"/>
  <c r="BH493" i="13"/>
  <c r="BH495" i="13"/>
  <c r="W499" i="13"/>
  <c r="W501" i="13"/>
  <c r="W506" i="13"/>
  <c r="T507" i="13"/>
  <c r="Y508" i="13"/>
  <c r="U509" i="13"/>
  <c r="BH507" i="13"/>
  <c r="BH509" i="13"/>
  <c r="Y512" i="13"/>
  <c r="U513" i="13"/>
  <c r="BH511" i="13"/>
  <c r="AA514" i="13"/>
  <c r="W515" i="13"/>
  <c r="AA520" i="13"/>
  <c r="W521" i="13"/>
  <c r="Y523" i="13"/>
  <c r="W529" i="13"/>
  <c r="T530" i="13"/>
  <c r="Y531" i="13"/>
  <c r="Z534" i="13"/>
  <c r="T537" i="13"/>
  <c r="Z482" i="13"/>
  <c r="W483" i="13"/>
  <c r="AQ484" i="13"/>
  <c r="AO485" i="13"/>
  <c r="AU485" i="13"/>
  <c r="AO488" i="13"/>
  <c r="AU488" i="13"/>
  <c r="W490" i="13"/>
  <c r="V491" i="13"/>
  <c r="T492" i="13"/>
  <c r="U498" i="13"/>
  <c r="Y499" i="13"/>
  <c r="Y501" i="13"/>
  <c r="BH503" i="13"/>
  <c r="Y506" i="13"/>
  <c r="U507" i="13"/>
  <c r="BH505" i="13"/>
  <c r="Z508" i="13"/>
  <c r="V509" i="13"/>
  <c r="G510" i="13"/>
  <c r="Z512" i="13"/>
  <c r="V513" i="13"/>
  <c r="Y515" i="13"/>
  <c r="Y521" i="13"/>
  <c r="T522" i="13"/>
  <c r="Z523" i="13"/>
  <c r="Y529" i="13"/>
  <c r="U530" i="13"/>
  <c r="Z531" i="13"/>
  <c r="T536" i="13"/>
  <c r="U537" i="13"/>
  <c r="Y483" i="13"/>
  <c r="Y490" i="13"/>
  <c r="W491" i="13"/>
  <c r="U492" i="13"/>
  <c r="V498" i="13"/>
  <c r="Z499" i="13"/>
  <c r="U500" i="13"/>
  <c r="Z501" i="13"/>
  <c r="Z506" i="13"/>
  <c r="V507" i="13"/>
  <c r="W509" i="13"/>
  <c r="AA512" i="13"/>
  <c r="W513" i="13"/>
  <c r="T514" i="13"/>
  <c r="Z515" i="13"/>
  <c r="T520" i="13"/>
  <c r="Z521" i="13"/>
  <c r="U522" i="13"/>
  <c r="AA523" i="13"/>
  <c r="T528" i="13"/>
  <c r="T535" i="13"/>
  <c r="U536" i="13"/>
  <c r="Z483" i="13"/>
  <c r="Y484" i="13"/>
  <c r="BH490" i="13"/>
  <c r="Y491" i="13"/>
  <c r="V492" i="13"/>
  <c r="U493" i="13"/>
  <c r="W498" i="13"/>
  <c r="BH498" i="13"/>
  <c r="V500" i="13"/>
  <c r="W507" i="13"/>
  <c r="Y509" i="13"/>
  <c r="Y513" i="13"/>
  <c r="U514" i="13"/>
  <c r="U520" i="13"/>
  <c r="V522" i="13"/>
  <c r="W530" i="13"/>
  <c r="T534" i="13"/>
  <c r="W537" i="13"/>
  <c r="U531" i="13"/>
  <c r="BH487" i="13"/>
  <c r="BG494" i="13"/>
  <c r="BG490" i="13"/>
  <c r="BG502" i="13"/>
  <c r="M82" i="26"/>
  <c r="E82" i="26"/>
  <c r="M81" i="26"/>
  <c r="E81" i="26"/>
  <c r="G411" i="16"/>
  <c r="H411" i="16"/>
  <c r="G631" i="16"/>
  <c r="H631" i="16"/>
  <c r="G747" i="16"/>
  <c r="H747" i="16"/>
  <c r="G636" i="16"/>
  <c r="G415" i="16"/>
  <c r="J304" i="16"/>
  <c r="G304" i="16"/>
  <c r="G743" i="16"/>
  <c r="H743" i="16"/>
  <c r="G632" i="16"/>
  <c r="H632" i="16"/>
  <c r="G963" i="16"/>
  <c r="H963" i="16"/>
  <c r="J963" i="16"/>
  <c r="J81" i="16"/>
  <c r="G81" i="16"/>
  <c r="J85" i="16"/>
  <c r="G85" i="16"/>
  <c r="J192" i="16"/>
  <c r="G192" i="16"/>
  <c r="H192" i="16"/>
  <c r="G190" i="16"/>
  <c r="H190" i="16"/>
  <c r="G410" i="16"/>
  <c r="G630" i="16"/>
  <c r="G740" i="16"/>
  <c r="G300" i="16"/>
  <c r="G960" i="16"/>
  <c r="H960" i="16"/>
  <c r="G850" i="16"/>
  <c r="H850" i="16"/>
  <c r="G80" i="16"/>
  <c r="H80" i="16"/>
  <c r="G520" i="16"/>
  <c r="H520" i="16"/>
  <c r="J197" i="16"/>
  <c r="G197" i="16"/>
  <c r="G856" i="16"/>
  <c r="G741" i="16"/>
  <c r="G745" i="16"/>
  <c r="H745" i="16"/>
  <c r="G414" i="16"/>
  <c r="H414" i="16"/>
  <c r="J193" i="16"/>
  <c r="G193" i="16"/>
  <c r="H193" i="16"/>
  <c r="G852" i="16"/>
  <c r="H852" i="16"/>
  <c r="G965" i="16"/>
  <c r="H965" i="16"/>
  <c r="J965" i="16"/>
  <c r="G962" i="16"/>
  <c r="H962" i="16"/>
  <c r="J962" i="16"/>
  <c r="G854" i="16"/>
  <c r="H854" i="16"/>
  <c r="G523" i="16"/>
  <c r="H523" i="16"/>
  <c r="G857" i="16"/>
  <c r="H857" i="16"/>
  <c r="J86" i="16"/>
  <c r="G86" i="16"/>
  <c r="J191" i="16"/>
  <c r="G191" i="16"/>
  <c r="J195" i="16"/>
  <c r="G195" i="16"/>
  <c r="H195" i="16"/>
  <c r="G634" i="16"/>
  <c r="H634" i="16"/>
  <c r="G853" i="16"/>
  <c r="H853" i="16"/>
  <c r="J82" i="16"/>
  <c r="G82" i="16"/>
  <c r="H82" i="16"/>
  <c r="G525" i="16"/>
  <c r="G522" i="16"/>
  <c r="H522" i="16"/>
  <c r="J307" i="16"/>
  <c r="G307" i="16"/>
  <c r="H307" i="16"/>
  <c r="J306" i="16"/>
  <c r="G306" i="16"/>
  <c r="H306" i="16"/>
  <c r="G851" i="16"/>
  <c r="H851" i="16"/>
  <c r="G855" i="16"/>
  <c r="H855" i="16"/>
  <c r="J84" i="16"/>
  <c r="G84" i="16"/>
  <c r="H84" i="16"/>
  <c r="J303" i="16"/>
  <c r="G303" i="16"/>
  <c r="H303" i="16"/>
  <c r="G742" i="16"/>
  <c r="H742" i="16"/>
  <c r="J523" i="16"/>
  <c r="G966" i="16"/>
  <c r="H966" i="16"/>
  <c r="J966" i="16"/>
  <c r="G961" i="16"/>
  <c r="H961" i="16"/>
  <c r="J961" i="16"/>
  <c r="G417" i="16"/>
  <c r="H417" i="16"/>
  <c r="G746" i="16"/>
  <c r="H746" i="16"/>
  <c r="J301" i="16"/>
  <c r="G301" i="16"/>
  <c r="H301" i="16"/>
  <c r="J305" i="16"/>
  <c r="G305" i="16"/>
  <c r="H305" i="16"/>
  <c r="G744" i="16"/>
  <c r="G413" i="16"/>
  <c r="J302" i="16"/>
  <c r="G302" i="16"/>
  <c r="H302" i="16"/>
  <c r="G526" i="16"/>
  <c r="H526" i="16"/>
  <c r="G521" i="16"/>
  <c r="H521" i="16"/>
  <c r="J87" i="16"/>
  <c r="G87" i="16"/>
  <c r="H87" i="16"/>
  <c r="J196" i="16"/>
  <c r="G196" i="16"/>
  <c r="H196" i="16"/>
  <c r="J83" i="16"/>
  <c r="G83" i="16"/>
  <c r="H83" i="16"/>
  <c r="J521" i="16"/>
  <c r="G964" i="16"/>
  <c r="H964" i="16"/>
  <c r="J964" i="16"/>
  <c r="G967" i="16"/>
  <c r="H967" i="16"/>
  <c r="J967" i="16"/>
  <c r="G637" i="16"/>
  <c r="G416" i="16"/>
  <c r="H416" i="16"/>
  <c r="G635" i="16"/>
  <c r="H635" i="16"/>
  <c r="J194" i="16"/>
  <c r="G194" i="16"/>
  <c r="H194" i="16"/>
  <c r="G633" i="16"/>
  <c r="H633" i="16"/>
  <c r="G412" i="16"/>
  <c r="H412" i="16"/>
  <c r="J526" i="16"/>
  <c r="G524" i="16"/>
  <c r="H524" i="16"/>
  <c r="G527" i="16"/>
  <c r="H527" i="16"/>
  <c r="H525" i="16"/>
  <c r="AL481" i="13"/>
  <c r="F8" i="14"/>
  <c r="BF498" i="13"/>
  <c r="BG498" i="13"/>
  <c r="S506" i="13"/>
  <c r="S520" i="13"/>
  <c r="BF506" i="13"/>
  <c r="BG506" i="13"/>
  <c r="BF486" i="13"/>
  <c r="H636" i="16"/>
  <c r="J636" i="16"/>
  <c r="J633" i="16"/>
  <c r="J743" i="16"/>
  <c r="H410" i="16"/>
  <c r="H740" i="16"/>
  <c r="H630" i="16"/>
  <c r="H856" i="16"/>
  <c r="J856" i="16"/>
  <c r="H741" i="16"/>
  <c r="J741" i="16"/>
  <c r="J854" i="16"/>
  <c r="J857" i="16"/>
  <c r="J745" i="16"/>
  <c r="J414" i="16"/>
  <c r="J852" i="16"/>
  <c r="J851" i="16"/>
  <c r="J634" i="16"/>
  <c r="J853" i="16"/>
  <c r="J631" i="16"/>
  <c r="H415" i="16"/>
  <c r="J415" i="16"/>
  <c r="J417" i="16"/>
  <c r="J746" i="16"/>
  <c r="J855" i="16"/>
  <c r="J742" i="16"/>
  <c r="J635" i="16"/>
  <c r="H744" i="16"/>
  <c r="J744" i="16"/>
  <c r="H413" i="16"/>
  <c r="J413" i="16"/>
  <c r="J747" i="16"/>
  <c r="J412" i="16"/>
  <c r="J632" i="16"/>
  <c r="H637" i="16"/>
  <c r="J637" i="16"/>
  <c r="J416" i="16"/>
  <c r="J411" i="16"/>
  <c r="H81" i="16"/>
  <c r="H86" i="16"/>
  <c r="H300" i="16"/>
  <c r="H191" i="16"/>
  <c r="H304" i="16"/>
  <c r="H197" i="16"/>
  <c r="H85" i="16"/>
  <c r="BF482" i="13"/>
  <c r="BG482" i="13"/>
  <c r="C299" i="15"/>
  <c r="C307" i="15"/>
  <c r="C323" i="15"/>
  <c r="C311" i="15"/>
  <c r="C315" i="15"/>
  <c r="C319" i="15"/>
  <c r="AR484" i="13"/>
  <c r="C303" i="15"/>
  <c r="AR482" i="13"/>
  <c r="C295" i="15"/>
  <c r="S498" i="13"/>
  <c r="BF503" i="13"/>
  <c r="BG503" i="13"/>
  <c r="BF510" i="13"/>
  <c r="BG510" i="13"/>
  <c r="S534" i="13"/>
  <c r="BF495" i="13"/>
  <c r="BG495" i="13"/>
  <c r="BF491" i="13"/>
  <c r="BG491" i="13"/>
  <c r="AR491" i="13"/>
  <c r="I8" i="14"/>
  <c r="BF499" i="13"/>
  <c r="BG499" i="13"/>
  <c r="BF487" i="13"/>
  <c r="BG487" i="13"/>
  <c r="BG486" i="13"/>
  <c r="BF507" i="13"/>
  <c r="BG507" i="13"/>
  <c r="BF483" i="13"/>
  <c r="BG483" i="13"/>
  <c r="BF492" i="13"/>
  <c r="BG492" i="13"/>
  <c r="BF496" i="13"/>
  <c r="BG496" i="13"/>
  <c r="BF504" i="13"/>
  <c r="BG504" i="13"/>
  <c r="BF488" i="13"/>
  <c r="BG488" i="13"/>
  <c r="BF511" i="13"/>
  <c r="BG511" i="13"/>
  <c r="BF500" i="13"/>
  <c r="BG500" i="13"/>
  <c r="BF508" i="13"/>
  <c r="BG508" i="13"/>
  <c r="BF484" i="13"/>
  <c r="BG484" i="13"/>
  <c r="BF489" i="13"/>
  <c r="BG489" i="13"/>
  <c r="BF497" i="13"/>
  <c r="BG497" i="13"/>
  <c r="BF493" i="13"/>
  <c r="BG493" i="13"/>
  <c r="BF512" i="13"/>
  <c r="BG512" i="13"/>
  <c r="BF505" i="13"/>
  <c r="BG505" i="13"/>
  <c r="BF501" i="13"/>
  <c r="BG501" i="13"/>
  <c r="BF509" i="13"/>
  <c r="BG509" i="13"/>
  <c r="BF485" i="13"/>
  <c r="BF513" i="13"/>
  <c r="BG513" i="13"/>
  <c r="BG485" i="13"/>
  <c r="G297" i="15"/>
  <c r="E75" i="25"/>
  <c r="E289" i="15"/>
  <c r="D289" i="15"/>
  <c r="B74" i="25"/>
  <c r="E285" i="15"/>
  <c r="D285" i="15"/>
  <c r="B73" i="25"/>
  <c r="E281" i="15"/>
  <c r="D281" i="15"/>
  <c r="B72" i="25"/>
  <c r="E277" i="15"/>
  <c r="D277" i="15"/>
  <c r="B71" i="25"/>
  <c r="E273" i="15"/>
  <c r="D273" i="15"/>
  <c r="B70" i="25"/>
  <c r="E269" i="15"/>
  <c r="D269" i="15"/>
  <c r="B69" i="25"/>
  <c r="E265" i="15"/>
  <c r="D265" i="15"/>
  <c r="B68" i="25"/>
  <c r="E261" i="15"/>
  <c r="D261" i="15"/>
  <c r="B67" i="25"/>
  <c r="E257" i="15"/>
  <c r="D257" i="15"/>
  <c r="B66" i="25"/>
  <c r="E253" i="15"/>
  <c r="D253" i="15"/>
  <c r="B65" i="25"/>
  <c r="AW406" i="13"/>
  <c r="AX406" i="13"/>
  <c r="AY406" i="13"/>
  <c r="BA406" i="13"/>
  <c r="BB406" i="13"/>
  <c r="BC406" i="13"/>
  <c r="AW407" i="13"/>
  <c r="AX407" i="13"/>
  <c r="AY407" i="13"/>
  <c r="BA407" i="13"/>
  <c r="BB407" i="13"/>
  <c r="BC407" i="13"/>
  <c r="AW408" i="13"/>
  <c r="AX408" i="13"/>
  <c r="AY408" i="13"/>
  <c r="BA408" i="13"/>
  <c r="BB408" i="13"/>
  <c r="BC408" i="13"/>
  <c r="AW409" i="13"/>
  <c r="AX409" i="13"/>
  <c r="AY409" i="13"/>
  <c r="BA409" i="13"/>
  <c r="BB409" i="13"/>
  <c r="BC409" i="13"/>
  <c r="AW410" i="13"/>
  <c r="AX410" i="13"/>
  <c r="AY410" i="13"/>
  <c r="BA410" i="13"/>
  <c r="BB410" i="13"/>
  <c r="BC410" i="13"/>
  <c r="AW411" i="13"/>
  <c r="AX411" i="13"/>
  <c r="AY411" i="13"/>
  <c r="BA411" i="13"/>
  <c r="BB411" i="13"/>
  <c r="BC411" i="13"/>
  <c r="AW412" i="13"/>
  <c r="AX412" i="13"/>
  <c r="AY412" i="13"/>
  <c r="BA412" i="13"/>
  <c r="BB412" i="13"/>
  <c r="BC412" i="13"/>
  <c r="AW413" i="13"/>
  <c r="AX413" i="13"/>
  <c r="AY413" i="13"/>
  <c r="BA413" i="13"/>
  <c r="BB413" i="13"/>
  <c r="BC413" i="13"/>
  <c r="AW414" i="13"/>
  <c r="AX414" i="13"/>
  <c r="AY414" i="13"/>
  <c r="BA414" i="13"/>
  <c r="BB414" i="13"/>
  <c r="BC414" i="13"/>
  <c r="AW415" i="13"/>
  <c r="AX415" i="13"/>
  <c r="AY415" i="13"/>
  <c r="BA415" i="13"/>
  <c r="BB415" i="13"/>
  <c r="BC415" i="13"/>
  <c r="AV415" i="13"/>
  <c r="AV406" i="13"/>
  <c r="AE420" i="13"/>
  <c r="AE417" i="13"/>
  <c r="AE415" i="13"/>
  <c r="AE410" i="13"/>
  <c r="AE408" i="13"/>
  <c r="AE406" i="13"/>
  <c r="V406" i="13"/>
  <c r="AA406" i="13"/>
  <c r="V407" i="13"/>
  <c r="AA407" i="13"/>
  <c r="V408" i="13"/>
  <c r="AA408" i="13"/>
  <c r="V409" i="13"/>
  <c r="AA409" i="13"/>
  <c r="AA414" i="13"/>
  <c r="AA415" i="13"/>
  <c r="AA416" i="13"/>
  <c r="AA417" i="13"/>
  <c r="AA428" i="13"/>
  <c r="AA429" i="13"/>
  <c r="AA430" i="13"/>
  <c r="AA431" i="13"/>
  <c r="V448" i="13"/>
  <c r="AA448" i="13"/>
  <c r="V449" i="13"/>
  <c r="AA449" i="13"/>
  <c r="V450" i="13"/>
  <c r="AA450" i="13"/>
  <c r="V451" i="13"/>
  <c r="AA451" i="13"/>
  <c r="V456" i="13"/>
  <c r="AA456" i="13"/>
  <c r="V457" i="13"/>
  <c r="AA457" i="13"/>
  <c r="V458" i="13"/>
  <c r="AA458" i="13"/>
  <c r="V459" i="13"/>
  <c r="AA459" i="13"/>
  <c r="AA462" i="13"/>
  <c r="AA463" i="13"/>
  <c r="AA464" i="13"/>
  <c r="AA465" i="13"/>
  <c r="AA470" i="13"/>
  <c r="AA471" i="13"/>
  <c r="AA472" i="13"/>
  <c r="AA473" i="13"/>
  <c r="T465" i="13"/>
  <c r="T464" i="13"/>
  <c r="T463" i="13"/>
  <c r="T462" i="13"/>
  <c r="T425" i="13"/>
  <c r="T424" i="13"/>
  <c r="T423" i="13"/>
  <c r="T422" i="13"/>
  <c r="T409" i="13"/>
  <c r="T408" i="13"/>
  <c r="T407" i="13"/>
  <c r="H442" i="13"/>
  <c r="H443" i="13"/>
  <c r="H444" i="13"/>
  <c r="H445" i="13"/>
  <c r="H434" i="13"/>
  <c r="H435" i="13"/>
  <c r="H436" i="13"/>
  <c r="H437" i="13"/>
  <c r="H438" i="13"/>
  <c r="AB462" i="13"/>
  <c r="H439" i="13"/>
  <c r="AB463" i="13"/>
  <c r="H440" i="13"/>
  <c r="AB464" i="13"/>
  <c r="H441" i="13"/>
  <c r="AB465" i="13"/>
  <c r="H430" i="13"/>
  <c r="AB448" i="13"/>
  <c r="H431" i="13"/>
  <c r="AB449" i="13"/>
  <c r="H432" i="13"/>
  <c r="AB450" i="13"/>
  <c r="H433" i="13"/>
  <c r="AB451" i="13"/>
  <c r="H422" i="13"/>
  <c r="AB434" i="13"/>
  <c r="H423" i="13"/>
  <c r="AB435" i="13"/>
  <c r="H424" i="13"/>
  <c r="AB436" i="13"/>
  <c r="H425" i="13"/>
  <c r="AB437" i="13"/>
  <c r="H426" i="13"/>
  <c r="AB440" i="13"/>
  <c r="H427" i="13"/>
  <c r="AB441" i="13"/>
  <c r="H428" i="13"/>
  <c r="AB442" i="13"/>
  <c r="H429" i="13"/>
  <c r="AB443" i="13"/>
  <c r="H418" i="13"/>
  <c r="AB428" i="13"/>
  <c r="H419" i="13"/>
  <c r="AB429" i="13"/>
  <c r="H420" i="13"/>
  <c r="AB430" i="13"/>
  <c r="H421" i="13"/>
  <c r="AB431" i="13"/>
  <c r="H414" i="13"/>
  <c r="H415" i="13"/>
  <c r="H416" i="13"/>
  <c r="H417" i="13"/>
  <c r="H413" i="13"/>
  <c r="AB417" i="13"/>
  <c r="H410" i="13"/>
  <c r="AB414" i="13"/>
  <c r="H411" i="13"/>
  <c r="AB415" i="13"/>
  <c r="H412" i="13"/>
  <c r="AB416" i="13"/>
  <c r="H407" i="13"/>
  <c r="H408" i="13"/>
  <c r="H409" i="13"/>
  <c r="H406" i="13"/>
  <c r="C415" i="13"/>
  <c r="C75" i="27"/>
  <c r="D76" i="26"/>
  <c r="C414" i="13"/>
  <c r="C74" i="27"/>
  <c r="D75" i="26"/>
  <c r="C413" i="13"/>
  <c r="C73" i="27"/>
  <c r="D74" i="26"/>
  <c r="C412" i="13"/>
  <c r="C72" i="27"/>
  <c r="D73" i="26"/>
  <c r="C411" i="13"/>
  <c r="C71" i="27"/>
  <c r="D72" i="26"/>
  <c r="C410" i="13"/>
  <c r="C70" i="27"/>
  <c r="D71" i="26"/>
  <c r="C409" i="13"/>
  <c r="C69" i="27"/>
  <c r="D70" i="26"/>
  <c r="C408" i="13"/>
  <c r="C68" i="27"/>
  <c r="D69" i="26"/>
  <c r="C407" i="13"/>
  <c r="C67" i="27"/>
  <c r="D68" i="26"/>
  <c r="C406" i="13"/>
  <c r="B415" i="13"/>
  <c r="B414" i="13"/>
  <c r="B412" i="13"/>
  <c r="B413" i="13"/>
  <c r="B410" i="13"/>
  <c r="B411" i="13"/>
  <c r="B408" i="13"/>
  <c r="B409" i="13"/>
  <c r="B407" i="13"/>
  <c r="B406" i="13"/>
  <c r="B66" i="27"/>
  <c r="B67" i="26"/>
  <c r="C67" i="26"/>
  <c r="AV414" i="13"/>
  <c r="AV413" i="13"/>
  <c r="AV412" i="13"/>
  <c r="AV411" i="13"/>
  <c r="AV410" i="13"/>
  <c r="AV409" i="13"/>
  <c r="AV408" i="13"/>
  <c r="AV407" i="13"/>
  <c r="BC405" i="13"/>
  <c r="BB405" i="13"/>
  <c r="BA405" i="13"/>
  <c r="AY405" i="13"/>
  <c r="AX405" i="13"/>
  <c r="AW405" i="13"/>
  <c r="AV405" i="13"/>
  <c r="AA404" i="13"/>
  <c r="Z404" i="13"/>
  <c r="Y404" i="13"/>
  <c r="W404" i="13"/>
  <c r="V404" i="13"/>
  <c r="U404" i="13"/>
  <c r="T404" i="13"/>
  <c r="G706" i="13"/>
  <c r="G707" i="13"/>
  <c r="G708" i="13"/>
  <c r="G709" i="13"/>
  <c r="G710" i="13"/>
  <c r="G705" i="13"/>
  <c r="J28" i="6"/>
  <c r="B428" i="13"/>
  <c r="B713" i="13"/>
  <c r="G9" i="6"/>
  <c r="G325" i="15"/>
  <c r="E82" i="25"/>
  <c r="G321" i="15"/>
  <c r="E81" i="25"/>
  <c r="G305" i="15"/>
  <c r="E77" i="25"/>
  <c r="G313" i="15"/>
  <c r="E79" i="25"/>
  <c r="G317" i="15"/>
  <c r="E80" i="25"/>
  <c r="G309" i="15"/>
  <c r="E78" i="25"/>
  <c r="G301" i="15"/>
  <c r="E76" i="25"/>
  <c r="E956" i="16"/>
  <c r="B73" i="27"/>
  <c r="B74" i="26"/>
  <c r="C74" i="26"/>
  <c r="E955" i="16"/>
  <c r="J955" i="16"/>
  <c r="B72" i="27"/>
  <c r="B73" i="26"/>
  <c r="C73" i="26"/>
  <c r="E957" i="16"/>
  <c r="B74" i="27"/>
  <c r="B75" i="26"/>
  <c r="C75" i="26"/>
  <c r="E950" i="16"/>
  <c r="J950" i="16"/>
  <c r="B67" i="27"/>
  <c r="B68" i="26"/>
  <c r="C68" i="26"/>
  <c r="E958" i="16"/>
  <c r="B75" i="27"/>
  <c r="B76" i="26"/>
  <c r="C76" i="26"/>
  <c r="E952" i="16"/>
  <c r="J952" i="16"/>
  <c r="B69" i="27"/>
  <c r="B70" i="26"/>
  <c r="C70" i="26"/>
  <c r="E951" i="16"/>
  <c r="J951" i="16"/>
  <c r="B68" i="27"/>
  <c r="B69" i="26"/>
  <c r="C69" i="26"/>
  <c r="E954" i="16"/>
  <c r="B71" i="27"/>
  <c r="B72" i="26"/>
  <c r="C72" i="26"/>
  <c r="E953" i="16"/>
  <c r="B70" i="27"/>
  <c r="B71" i="26"/>
  <c r="C71" i="26"/>
  <c r="C66" i="27"/>
  <c r="D67" i="26"/>
  <c r="N67" i="26"/>
  <c r="H71" i="26"/>
  <c r="E71" i="26"/>
  <c r="H72" i="26"/>
  <c r="E72" i="26"/>
  <c r="H75" i="26"/>
  <c r="E75" i="26"/>
  <c r="V70" i="26"/>
  <c r="H70" i="26"/>
  <c r="Q70" i="26"/>
  <c r="V76" i="26"/>
  <c r="H76" i="26"/>
  <c r="V74" i="26"/>
  <c r="E74" i="26"/>
  <c r="V73" i="26"/>
  <c r="H73" i="26"/>
  <c r="Q68" i="26"/>
  <c r="N68" i="26"/>
  <c r="J956" i="16"/>
  <c r="F513" i="16"/>
  <c r="F953" i="16"/>
  <c r="E509" i="16"/>
  <c r="J509" i="16"/>
  <c r="E949" i="16"/>
  <c r="J957" i="16"/>
  <c r="F515" i="16"/>
  <c r="F955" i="16"/>
  <c r="J958" i="16"/>
  <c r="F516" i="16"/>
  <c r="F956" i="16"/>
  <c r="F514" i="16"/>
  <c r="F954" i="16"/>
  <c r="F509" i="16"/>
  <c r="F949" i="16"/>
  <c r="F510" i="16"/>
  <c r="F950" i="16"/>
  <c r="F518" i="16"/>
  <c r="F958" i="16"/>
  <c r="F517" i="16"/>
  <c r="F957" i="16"/>
  <c r="J954" i="16"/>
  <c r="F511" i="16"/>
  <c r="F951" i="16"/>
  <c r="J953" i="16"/>
  <c r="F512" i="16"/>
  <c r="F952" i="16"/>
  <c r="G438" i="13"/>
  <c r="BF438" i="13"/>
  <c r="BF439" i="13"/>
  <c r="BF440" i="13"/>
  <c r="E517" i="16"/>
  <c r="G426" i="13"/>
  <c r="BF426" i="13"/>
  <c r="BF427" i="13"/>
  <c r="E514" i="16"/>
  <c r="G422" i="13"/>
  <c r="S434" i="13"/>
  <c r="E513" i="16"/>
  <c r="G434" i="13"/>
  <c r="S456" i="13"/>
  <c r="E516" i="16"/>
  <c r="G430" i="13"/>
  <c r="S448" i="13"/>
  <c r="E515" i="16"/>
  <c r="AF409" i="13"/>
  <c r="E510" i="16"/>
  <c r="G442" i="13"/>
  <c r="S470" i="13"/>
  <c r="E518" i="16"/>
  <c r="AO409" i="13"/>
  <c r="AU409" i="13"/>
  <c r="E512" i="16"/>
  <c r="G414" i="13"/>
  <c r="S422" i="13"/>
  <c r="E511" i="16"/>
  <c r="U409" i="13"/>
  <c r="AB409" i="13"/>
  <c r="Z407" i="13"/>
  <c r="AB407" i="13"/>
  <c r="U408" i="13"/>
  <c r="AB408" i="13"/>
  <c r="W406" i="13"/>
  <c r="AB406" i="13"/>
  <c r="U442" i="13"/>
  <c r="X442" i="13"/>
  <c r="U458" i="13"/>
  <c r="X458" i="13"/>
  <c r="Z441" i="13"/>
  <c r="X441" i="13"/>
  <c r="Z457" i="13"/>
  <c r="X457" i="13"/>
  <c r="W422" i="13"/>
  <c r="X422" i="13"/>
  <c r="W440" i="13"/>
  <c r="X440" i="13"/>
  <c r="W456" i="13"/>
  <c r="X456" i="13"/>
  <c r="U431" i="13"/>
  <c r="X431" i="13"/>
  <c r="U465" i="13"/>
  <c r="X465" i="13"/>
  <c r="U473" i="13"/>
  <c r="X473" i="13"/>
  <c r="Z415" i="13"/>
  <c r="X415" i="13"/>
  <c r="U430" i="13"/>
  <c r="X430" i="13"/>
  <c r="AA436" i="13"/>
  <c r="X436" i="13"/>
  <c r="U464" i="13"/>
  <c r="X464" i="13"/>
  <c r="T472" i="13"/>
  <c r="X472" i="13"/>
  <c r="U417" i="13"/>
  <c r="X417" i="13"/>
  <c r="W428" i="13"/>
  <c r="X428" i="13"/>
  <c r="W434" i="13"/>
  <c r="X434" i="13"/>
  <c r="W462" i="13"/>
  <c r="X462" i="13"/>
  <c r="W470" i="13"/>
  <c r="X470" i="13"/>
  <c r="U424" i="13"/>
  <c r="X424" i="13"/>
  <c r="U450" i="13"/>
  <c r="X450" i="13"/>
  <c r="Z423" i="13"/>
  <c r="X423" i="13"/>
  <c r="Z449" i="13"/>
  <c r="X449" i="13"/>
  <c r="W448" i="13"/>
  <c r="X448" i="13"/>
  <c r="U416" i="13"/>
  <c r="X416" i="13"/>
  <c r="U437" i="13"/>
  <c r="X437" i="13"/>
  <c r="W414" i="13"/>
  <c r="X414" i="13"/>
  <c r="Z429" i="13"/>
  <c r="X429" i="13"/>
  <c r="Z435" i="13"/>
  <c r="X435" i="13"/>
  <c r="Z463" i="13"/>
  <c r="X463" i="13"/>
  <c r="Z471" i="13"/>
  <c r="X471" i="13"/>
  <c r="U425" i="13"/>
  <c r="X425" i="13"/>
  <c r="U443" i="13"/>
  <c r="X443" i="13"/>
  <c r="U451" i="13"/>
  <c r="X451" i="13"/>
  <c r="U459" i="13"/>
  <c r="X459" i="13"/>
  <c r="G406" i="13"/>
  <c r="S406" i="13"/>
  <c r="G282" i="15"/>
  <c r="N282" i="15"/>
  <c r="G266" i="15"/>
  <c r="N266" i="15"/>
  <c r="G278" i="15"/>
  <c r="N278" i="15"/>
  <c r="G262" i="15"/>
  <c r="N262" i="15"/>
  <c r="G290" i="15"/>
  <c r="N290" i="15"/>
  <c r="G274" i="15"/>
  <c r="N274" i="15"/>
  <c r="G258" i="15"/>
  <c r="N258" i="15"/>
  <c r="G286" i="15"/>
  <c r="N286" i="15"/>
  <c r="G270" i="15"/>
  <c r="N270" i="15"/>
  <c r="G254" i="15"/>
  <c r="N254" i="15"/>
  <c r="AQ412" i="13"/>
  <c r="AR412" i="13"/>
  <c r="AQ411" i="13"/>
  <c r="AR411" i="13"/>
  <c r="AQ413" i="13"/>
  <c r="AR413" i="13"/>
  <c r="AK406" i="13"/>
  <c r="AQ414" i="13"/>
  <c r="AR414" i="13"/>
  <c r="AQ415" i="13"/>
  <c r="AR415" i="13"/>
  <c r="AK408" i="13"/>
  <c r="AQ408" i="13"/>
  <c r="AR408" i="13"/>
  <c r="AQ409" i="13"/>
  <c r="AR409" i="13"/>
  <c r="AQ410" i="13"/>
  <c r="AR410" i="13"/>
  <c r="F73" i="16"/>
  <c r="E292" i="16"/>
  <c r="E732" i="16"/>
  <c r="F74" i="16"/>
  <c r="F296" i="16"/>
  <c r="F735" i="16"/>
  <c r="E297" i="16"/>
  <c r="E620" i="16"/>
  <c r="E179" i="16"/>
  <c r="E624" i="16"/>
  <c r="E69" i="16"/>
  <c r="F183" i="16"/>
  <c r="F624" i="16"/>
  <c r="F843" i="16"/>
  <c r="E70" i="16"/>
  <c r="E187" i="16"/>
  <c r="E401" i="16"/>
  <c r="E628" i="16"/>
  <c r="E847" i="16"/>
  <c r="E77" i="16"/>
  <c r="F401" i="16"/>
  <c r="E729" i="16"/>
  <c r="E78" i="16"/>
  <c r="F405" i="16"/>
  <c r="F731" i="16"/>
  <c r="E71" i="16"/>
  <c r="F75" i="16"/>
  <c r="F179" i="16"/>
  <c r="E184" i="16"/>
  <c r="E188" i="16"/>
  <c r="E289" i="16"/>
  <c r="F293" i="16"/>
  <c r="F297" i="16"/>
  <c r="E402" i="16"/>
  <c r="F406" i="16"/>
  <c r="F620" i="16"/>
  <c r="E625" i="16"/>
  <c r="F729" i="16"/>
  <c r="F736" i="16"/>
  <c r="E841" i="16"/>
  <c r="E844" i="16"/>
  <c r="E848" i="16"/>
  <c r="E72" i="16"/>
  <c r="F76" i="16"/>
  <c r="E180" i="16"/>
  <c r="F184" i="16"/>
  <c r="F188" i="16"/>
  <c r="F289" i="16"/>
  <c r="E294" i="16"/>
  <c r="E298" i="16"/>
  <c r="E399" i="16"/>
  <c r="E403" i="16"/>
  <c r="E407" i="16"/>
  <c r="E621" i="16"/>
  <c r="F625" i="16"/>
  <c r="E733" i="16"/>
  <c r="F841" i="16"/>
  <c r="F844" i="16"/>
  <c r="F848" i="16"/>
  <c r="E73" i="16"/>
  <c r="F77" i="16"/>
  <c r="F180" i="16"/>
  <c r="E185" i="16"/>
  <c r="E290" i="16"/>
  <c r="F294" i="16"/>
  <c r="F298" i="16"/>
  <c r="F399" i="16"/>
  <c r="F403" i="16"/>
  <c r="F407" i="16"/>
  <c r="F621" i="16"/>
  <c r="E626" i="16"/>
  <c r="E730" i="16"/>
  <c r="F733" i="16"/>
  <c r="E737" i="16"/>
  <c r="E839" i="16"/>
  <c r="E845" i="16"/>
  <c r="E74" i="16"/>
  <c r="F69" i="16"/>
  <c r="F78" i="16"/>
  <c r="E181" i="16"/>
  <c r="F185" i="16"/>
  <c r="F290" i="16"/>
  <c r="E295" i="16"/>
  <c r="E404" i="16"/>
  <c r="E408" i="16"/>
  <c r="E622" i="16"/>
  <c r="F626" i="16"/>
  <c r="F730" i="16"/>
  <c r="E734" i="16"/>
  <c r="F737" i="16"/>
  <c r="F839" i="16"/>
  <c r="F845" i="16"/>
  <c r="F628" i="16"/>
  <c r="F847" i="16"/>
  <c r="E75" i="16"/>
  <c r="F70" i="16"/>
  <c r="F181" i="16"/>
  <c r="E186" i="16"/>
  <c r="E291" i="16"/>
  <c r="F295" i="16"/>
  <c r="E400" i="16"/>
  <c r="F404" i="16"/>
  <c r="F408" i="16"/>
  <c r="E619" i="16"/>
  <c r="E623" i="16"/>
  <c r="E627" i="16"/>
  <c r="F734" i="16"/>
  <c r="E738" i="16"/>
  <c r="E840" i="16"/>
  <c r="E842" i="16"/>
  <c r="E846" i="16"/>
  <c r="E183" i="16"/>
  <c r="F187" i="16"/>
  <c r="E293" i="16"/>
  <c r="E406" i="16"/>
  <c r="E736" i="16"/>
  <c r="E76" i="16"/>
  <c r="F71" i="16"/>
  <c r="E182" i="16"/>
  <c r="F186" i="16"/>
  <c r="F291" i="16"/>
  <c r="E296" i="16"/>
  <c r="F400" i="16"/>
  <c r="E405" i="16"/>
  <c r="F619" i="16"/>
  <c r="F623" i="16"/>
  <c r="F627" i="16"/>
  <c r="E731" i="16"/>
  <c r="E735" i="16"/>
  <c r="F738" i="16"/>
  <c r="F840" i="16"/>
  <c r="E843" i="16"/>
  <c r="F846" i="16"/>
  <c r="F402" i="16"/>
  <c r="F732" i="16"/>
  <c r="F842" i="16"/>
  <c r="F72" i="16"/>
  <c r="F182" i="16"/>
  <c r="F622" i="16"/>
  <c r="F292" i="16"/>
  <c r="BH443" i="13"/>
  <c r="BH441" i="13"/>
  <c r="BH435" i="13"/>
  <c r="BH425" i="13"/>
  <c r="BF422" i="13"/>
  <c r="BH419" i="13"/>
  <c r="BF414" i="13"/>
  <c r="BH411" i="13"/>
  <c r="BH408" i="13"/>
  <c r="BH407" i="13"/>
  <c r="BH440" i="13"/>
  <c r="BG440" i="13"/>
  <c r="BH432" i="13"/>
  <c r="BH424" i="13"/>
  <c r="BH416" i="13"/>
  <c r="BH439" i="13"/>
  <c r="BG439" i="13"/>
  <c r="BH431" i="13"/>
  <c r="BH423" i="13"/>
  <c r="BH415" i="13"/>
  <c r="BH438" i="13"/>
  <c r="BG438" i="13"/>
  <c r="BH430" i="13"/>
  <c r="BH422" i="13"/>
  <c r="BG422" i="13"/>
  <c r="BH414" i="13"/>
  <c r="BH433" i="13"/>
  <c r="BH417" i="13"/>
  <c r="AF414" i="13"/>
  <c r="BH445" i="13"/>
  <c r="BH437" i="13"/>
  <c r="BH429" i="13"/>
  <c r="BH421" i="13"/>
  <c r="BH413" i="13"/>
  <c r="BH444" i="13"/>
  <c r="BH436" i="13"/>
  <c r="BH428" i="13"/>
  <c r="BH420" i="13"/>
  <c r="BH412" i="13"/>
  <c r="BH406" i="13"/>
  <c r="BH427" i="13"/>
  <c r="BH409" i="13"/>
  <c r="BH442" i="13"/>
  <c r="BH434" i="13"/>
  <c r="BH426" i="13"/>
  <c r="BH418" i="13"/>
  <c r="BH410" i="13"/>
  <c r="Y449" i="13"/>
  <c r="Y423" i="13"/>
  <c r="V434" i="13"/>
  <c r="Y471" i="13"/>
  <c r="V462" i="13"/>
  <c r="V422" i="13"/>
  <c r="V470" i="13"/>
  <c r="T442" i="13"/>
  <c r="AA442" i="13"/>
  <c r="Y429" i="13"/>
  <c r="Y407" i="13"/>
  <c r="T458" i="13"/>
  <c r="Y441" i="13"/>
  <c r="V440" i="13"/>
  <c r="V428" i="13"/>
  <c r="V414" i="13"/>
  <c r="AQ407" i="13"/>
  <c r="AR407" i="13"/>
  <c r="T416" i="13"/>
  <c r="Y463" i="13"/>
  <c r="Y457" i="13"/>
  <c r="Y435" i="13"/>
  <c r="AA424" i="13"/>
  <c r="T417" i="13"/>
  <c r="T431" i="13"/>
  <c r="T443" i="13"/>
  <c r="T459" i="13"/>
  <c r="T473" i="13"/>
  <c r="Z472" i="13"/>
  <c r="W471" i="13"/>
  <c r="U470" i="13"/>
  <c r="Z464" i="13"/>
  <c r="W463" i="13"/>
  <c r="U462" i="13"/>
  <c r="Z458" i="13"/>
  <c r="W457" i="13"/>
  <c r="U456" i="13"/>
  <c r="Z450" i="13"/>
  <c r="W449" i="13"/>
  <c r="U448" i="13"/>
  <c r="Z442" i="13"/>
  <c r="W441" i="13"/>
  <c r="U440" i="13"/>
  <c r="Z436" i="13"/>
  <c r="W435" i="13"/>
  <c r="U434" i="13"/>
  <c r="Z430" i="13"/>
  <c r="W429" i="13"/>
  <c r="U428" i="13"/>
  <c r="Z424" i="13"/>
  <c r="W423" i="13"/>
  <c r="U422" i="13"/>
  <c r="Z416" i="13"/>
  <c r="W415" i="13"/>
  <c r="U414" i="13"/>
  <c r="Z408" i="13"/>
  <c r="W407" i="13"/>
  <c r="U406" i="13"/>
  <c r="AF413" i="13"/>
  <c r="AF421" i="13"/>
  <c r="AO415" i="13"/>
  <c r="AU415" i="13"/>
  <c r="AO407" i="13"/>
  <c r="AU407" i="13"/>
  <c r="T434" i="13"/>
  <c r="T448" i="13"/>
  <c r="Y472" i="13"/>
  <c r="V471" i="13"/>
  <c r="Y464" i="13"/>
  <c r="V463" i="13"/>
  <c r="Y458" i="13"/>
  <c r="Y450" i="13"/>
  <c r="AA443" i="13"/>
  <c r="Y442" i="13"/>
  <c r="V441" i="13"/>
  <c r="AA437" i="13"/>
  <c r="Y436" i="13"/>
  <c r="V435" i="13"/>
  <c r="Y430" i="13"/>
  <c r="V429" i="13"/>
  <c r="AA425" i="13"/>
  <c r="Y424" i="13"/>
  <c r="V423" i="13"/>
  <c r="Y416" i="13"/>
  <c r="V415" i="13"/>
  <c r="Y408" i="13"/>
  <c r="AF412" i="13"/>
  <c r="AK410" i="13"/>
  <c r="AO414" i="13"/>
  <c r="AU414" i="13"/>
  <c r="AO408" i="13"/>
  <c r="AU408" i="13"/>
  <c r="T435" i="13"/>
  <c r="T449" i="13"/>
  <c r="Z473" i="13"/>
  <c r="W472" i="13"/>
  <c r="U471" i="13"/>
  <c r="Z465" i="13"/>
  <c r="W464" i="13"/>
  <c r="U463" i="13"/>
  <c r="Z459" i="13"/>
  <c r="W458" i="13"/>
  <c r="U457" i="13"/>
  <c r="Z451" i="13"/>
  <c r="W450" i="13"/>
  <c r="U449" i="13"/>
  <c r="Z443" i="13"/>
  <c r="W442" i="13"/>
  <c r="U441" i="13"/>
  <c r="Z437" i="13"/>
  <c r="W436" i="13"/>
  <c r="U435" i="13"/>
  <c r="Z431" i="13"/>
  <c r="W430" i="13"/>
  <c r="U429" i="13"/>
  <c r="Z425" i="13"/>
  <c r="W424" i="13"/>
  <c r="U423" i="13"/>
  <c r="Z417" i="13"/>
  <c r="W416" i="13"/>
  <c r="U415" i="13"/>
  <c r="Z409" i="13"/>
  <c r="W408" i="13"/>
  <c r="U407" i="13"/>
  <c r="AF407" i="13"/>
  <c r="AK415" i="13"/>
  <c r="AO413" i="13"/>
  <c r="AU413" i="13"/>
  <c r="T436" i="13"/>
  <c r="T450" i="13"/>
  <c r="Y473" i="13"/>
  <c r="V472" i="13"/>
  <c r="Y465" i="13"/>
  <c r="V464" i="13"/>
  <c r="Y459" i="13"/>
  <c r="Y451" i="13"/>
  <c r="Y443" i="13"/>
  <c r="V442" i="13"/>
  <c r="AA440" i="13"/>
  <c r="Y437" i="13"/>
  <c r="V436" i="13"/>
  <c r="AA434" i="13"/>
  <c r="Y431" i="13"/>
  <c r="V430" i="13"/>
  <c r="Y425" i="13"/>
  <c r="V424" i="13"/>
  <c r="AA422" i="13"/>
  <c r="Y417" i="13"/>
  <c r="V416" i="13"/>
  <c r="Y409" i="13"/>
  <c r="AF416" i="13"/>
  <c r="AK417" i="13"/>
  <c r="AO412" i="13"/>
  <c r="AU412" i="13"/>
  <c r="T430" i="13"/>
  <c r="T437" i="13"/>
  <c r="T451" i="13"/>
  <c r="W473" i="13"/>
  <c r="U472" i="13"/>
  <c r="Z470" i="13"/>
  <c r="W465" i="13"/>
  <c r="Z462" i="13"/>
  <c r="W459" i="13"/>
  <c r="Z456" i="13"/>
  <c r="W451" i="13"/>
  <c r="Z448" i="13"/>
  <c r="W443" i="13"/>
  <c r="Z440" i="13"/>
  <c r="W437" i="13"/>
  <c r="U436" i="13"/>
  <c r="Z434" i="13"/>
  <c r="W431" i="13"/>
  <c r="Z428" i="13"/>
  <c r="W425" i="13"/>
  <c r="Z422" i="13"/>
  <c r="W417" i="13"/>
  <c r="Z414" i="13"/>
  <c r="W409" i="13"/>
  <c r="Z406" i="13"/>
  <c r="AK420" i="13"/>
  <c r="AO411" i="13"/>
  <c r="AU411" i="13"/>
  <c r="T414" i="13"/>
  <c r="T428" i="13"/>
  <c r="T440" i="13"/>
  <c r="T456" i="13"/>
  <c r="T470" i="13"/>
  <c r="V473" i="13"/>
  <c r="Y470" i="13"/>
  <c r="V465" i="13"/>
  <c r="Y462" i="13"/>
  <c r="Y456" i="13"/>
  <c r="Y448" i="13"/>
  <c r="V443" i="13"/>
  <c r="AA441" i="13"/>
  <c r="Y440" i="13"/>
  <c r="V437" i="13"/>
  <c r="AA435" i="13"/>
  <c r="Y434" i="13"/>
  <c r="V431" i="13"/>
  <c r="Y428" i="13"/>
  <c r="V425" i="13"/>
  <c r="AA423" i="13"/>
  <c r="Y422" i="13"/>
  <c r="V417" i="13"/>
  <c r="Y414" i="13"/>
  <c r="Y406" i="13"/>
  <c r="AF418" i="13"/>
  <c r="AO410" i="13"/>
  <c r="AU410" i="13"/>
  <c r="Y415" i="13"/>
  <c r="T415" i="13"/>
  <c r="T429" i="13"/>
  <c r="T441" i="13"/>
  <c r="T457" i="13"/>
  <c r="T471" i="13"/>
  <c r="AF411" i="13"/>
  <c r="AF419" i="13"/>
  <c r="G410" i="13"/>
  <c r="BF410" i="13"/>
  <c r="G418" i="13"/>
  <c r="AQ406" i="13"/>
  <c r="AR406" i="13"/>
  <c r="S462" i="13"/>
  <c r="AO406" i="13"/>
  <c r="AU406" i="13"/>
  <c r="G703" i="13"/>
  <c r="BG414" i="13"/>
  <c r="AR417" i="13"/>
  <c r="I7" i="14"/>
  <c r="S440" i="13"/>
  <c r="BG426" i="13"/>
  <c r="B9" i="6"/>
  <c r="O1" i="22"/>
  <c r="N1" i="22"/>
  <c r="N1" i="14"/>
  <c r="M1" i="14"/>
  <c r="O1" i="20"/>
  <c r="N1" i="20"/>
  <c r="BG410" i="13"/>
  <c r="Q67" i="26"/>
  <c r="E67" i="26"/>
  <c r="G951" i="16"/>
  <c r="H951" i="16"/>
  <c r="O1" i="19"/>
  <c r="N1" i="19"/>
  <c r="O1" i="18"/>
  <c r="N1" i="18"/>
  <c r="O1" i="21"/>
  <c r="N1" i="21"/>
  <c r="O1" i="23"/>
  <c r="N1" i="23"/>
  <c r="BG427" i="13"/>
  <c r="E76" i="26"/>
  <c r="E68" i="26"/>
  <c r="E73" i="26"/>
  <c r="E70" i="26"/>
  <c r="BF430" i="13"/>
  <c r="BG430" i="13"/>
  <c r="G619" i="16"/>
  <c r="G289" i="16"/>
  <c r="G626" i="16"/>
  <c r="H626" i="16"/>
  <c r="R281" i="15"/>
  <c r="J297" i="16"/>
  <c r="G297" i="16"/>
  <c r="H297" i="16"/>
  <c r="P285" i="15"/>
  <c r="BF406" i="13"/>
  <c r="BG406" i="13"/>
  <c r="J842" i="16"/>
  <c r="G842" i="16"/>
  <c r="J622" i="16"/>
  <c r="G622" i="16"/>
  <c r="J621" i="16"/>
  <c r="G621" i="16"/>
  <c r="H621" i="16"/>
  <c r="R261" i="15"/>
  <c r="J188" i="16"/>
  <c r="G188" i="16"/>
  <c r="G729" i="16"/>
  <c r="G513" i="16"/>
  <c r="G950" i="16"/>
  <c r="H950" i="16"/>
  <c r="J182" i="16"/>
  <c r="G182" i="16"/>
  <c r="H182" i="16"/>
  <c r="O265" i="15"/>
  <c r="G518" i="16"/>
  <c r="H518" i="16"/>
  <c r="G76" i="16"/>
  <c r="G840" i="16"/>
  <c r="J400" i="16"/>
  <c r="G400" i="16"/>
  <c r="J408" i="16"/>
  <c r="G408" i="16"/>
  <c r="H408" i="16"/>
  <c r="Q289" i="15"/>
  <c r="G74" i="16"/>
  <c r="H74" i="16"/>
  <c r="N273" i="15"/>
  <c r="G407" i="16"/>
  <c r="H407" i="16"/>
  <c r="Q285" i="15"/>
  <c r="J180" i="16"/>
  <c r="G180" i="16"/>
  <c r="J625" i="16"/>
  <c r="G625" i="16"/>
  <c r="J184" i="16"/>
  <c r="G184" i="16"/>
  <c r="H184" i="16"/>
  <c r="O273" i="15"/>
  <c r="G953" i="16"/>
  <c r="H953" i="16"/>
  <c r="G846" i="16"/>
  <c r="H846" i="16"/>
  <c r="T281" i="15"/>
  <c r="J185" i="16"/>
  <c r="G185" i="16"/>
  <c r="J405" i="16"/>
  <c r="G405" i="16"/>
  <c r="G510" i="16"/>
  <c r="G514" i="16"/>
  <c r="H514" i="16"/>
  <c r="G956" i="16"/>
  <c r="H956" i="16"/>
  <c r="J78" i="16"/>
  <c r="G78" i="16"/>
  <c r="H78" i="16"/>
  <c r="N289" i="15"/>
  <c r="J738" i="16"/>
  <c r="G738" i="16"/>
  <c r="J404" i="16"/>
  <c r="G404" i="16"/>
  <c r="J403" i="16"/>
  <c r="G403" i="16"/>
  <c r="H403" i="16"/>
  <c r="Q269" i="15"/>
  <c r="J406" i="16"/>
  <c r="G406" i="16"/>
  <c r="H406" i="16"/>
  <c r="Q281" i="15"/>
  <c r="J291" i="16"/>
  <c r="G291" i="16"/>
  <c r="G295" i="16"/>
  <c r="G839" i="16"/>
  <c r="G399" i="16"/>
  <c r="H399" i="16"/>
  <c r="Q253" i="15"/>
  <c r="J72" i="16"/>
  <c r="G72" i="16"/>
  <c r="H72" i="16"/>
  <c r="N265" i="15"/>
  <c r="J847" i="16"/>
  <c r="G847" i="16"/>
  <c r="G69" i="16"/>
  <c r="J732" i="16"/>
  <c r="G732" i="16"/>
  <c r="G511" i="16"/>
  <c r="H511" i="16"/>
  <c r="G957" i="16"/>
  <c r="H957" i="16"/>
  <c r="G952" i="16"/>
  <c r="H952" i="16"/>
  <c r="J75" i="16"/>
  <c r="G75" i="16"/>
  <c r="J736" i="16"/>
  <c r="G736" i="16"/>
  <c r="J845" i="16"/>
  <c r="G845" i="16"/>
  <c r="H845" i="16"/>
  <c r="T277" i="15"/>
  <c r="J73" i="16"/>
  <c r="G73" i="16"/>
  <c r="H73" i="16"/>
  <c r="N269" i="15"/>
  <c r="J77" i="16"/>
  <c r="G77" i="16"/>
  <c r="J296" i="16"/>
  <c r="G296" i="16"/>
  <c r="J293" i="16"/>
  <c r="G293" i="16"/>
  <c r="H293" i="16"/>
  <c r="P269" i="15"/>
  <c r="J627" i="16"/>
  <c r="G627" i="16"/>
  <c r="H627" i="16"/>
  <c r="R285" i="15"/>
  <c r="J186" i="16"/>
  <c r="G186" i="16"/>
  <c r="G737" i="16"/>
  <c r="J298" i="16"/>
  <c r="G298" i="16"/>
  <c r="J848" i="16"/>
  <c r="G848" i="16"/>
  <c r="H848" i="16"/>
  <c r="T289" i="15"/>
  <c r="J402" i="16"/>
  <c r="G402" i="16"/>
  <c r="H402" i="16"/>
  <c r="Q265" i="15"/>
  <c r="J71" i="16"/>
  <c r="G71" i="16"/>
  <c r="J628" i="16"/>
  <c r="G628" i="16"/>
  <c r="J624" i="16"/>
  <c r="G624" i="16"/>
  <c r="H624" i="16"/>
  <c r="R273" i="15"/>
  <c r="J292" i="16"/>
  <c r="G292" i="16"/>
  <c r="H292" i="16"/>
  <c r="P265" i="15"/>
  <c r="G515" i="16"/>
  <c r="G517" i="16"/>
  <c r="G954" i="16"/>
  <c r="H954" i="16"/>
  <c r="J70" i="16"/>
  <c r="G70" i="16"/>
  <c r="H70" i="16"/>
  <c r="N257" i="15"/>
  <c r="J843" i="16"/>
  <c r="G843" i="16"/>
  <c r="H843" i="16"/>
  <c r="T269" i="15"/>
  <c r="G735" i="16"/>
  <c r="H735" i="16"/>
  <c r="S277" i="15"/>
  <c r="J623" i="16"/>
  <c r="G623" i="16"/>
  <c r="G734" i="16"/>
  <c r="J294" i="16"/>
  <c r="G294" i="16"/>
  <c r="J844" i="16"/>
  <c r="G844" i="16"/>
  <c r="H844" i="16"/>
  <c r="T273" i="15"/>
  <c r="J401" i="16"/>
  <c r="G401" i="16"/>
  <c r="G179" i="16"/>
  <c r="G512" i="16"/>
  <c r="J949" i="16"/>
  <c r="G949" i="16"/>
  <c r="H949" i="16"/>
  <c r="G955" i="16"/>
  <c r="H955" i="16"/>
  <c r="G731" i="16"/>
  <c r="H731" i="16"/>
  <c r="S261" i="15"/>
  <c r="J183" i="16"/>
  <c r="G183" i="16"/>
  <c r="J181" i="16"/>
  <c r="G181" i="16"/>
  <c r="G730" i="16"/>
  <c r="H730" i="16"/>
  <c r="S257" i="15"/>
  <c r="J290" i="16"/>
  <c r="G290" i="16"/>
  <c r="H290" i="16"/>
  <c r="P257" i="15"/>
  <c r="J733" i="16"/>
  <c r="G733" i="16"/>
  <c r="H733" i="16"/>
  <c r="S269" i="15"/>
  <c r="G841" i="16"/>
  <c r="J187" i="16"/>
  <c r="G187" i="16"/>
  <c r="J620" i="16"/>
  <c r="G620" i="16"/>
  <c r="G516" i="16"/>
  <c r="H516" i="16"/>
  <c r="G958" i="16"/>
  <c r="H958" i="16"/>
  <c r="G509" i="16"/>
  <c r="H509" i="16"/>
  <c r="J513" i="16"/>
  <c r="H513" i="16"/>
  <c r="J518" i="16"/>
  <c r="J516" i="16"/>
  <c r="J511" i="16"/>
  <c r="H510" i="16"/>
  <c r="J510" i="16"/>
  <c r="J514" i="16"/>
  <c r="BF434" i="13"/>
  <c r="BG434" i="13"/>
  <c r="J512" i="16"/>
  <c r="H512" i="16"/>
  <c r="J515" i="16"/>
  <c r="H515" i="16"/>
  <c r="H517" i="16"/>
  <c r="J517" i="16"/>
  <c r="BF442" i="13"/>
  <c r="BG442" i="13"/>
  <c r="J289" i="16"/>
  <c r="P407" i="15"/>
  <c r="P337" i="15"/>
  <c r="P419" i="15"/>
  <c r="P315" i="15"/>
  <c r="P403" i="15"/>
  <c r="P411" i="15"/>
  <c r="P373" i="15"/>
  <c r="P303" i="15"/>
  <c r="P385" i="15"/>
  <c r="P369" i="15"/>
  <c r="P393" i="15"/>
  <c r="P329" i="15"/>
  <c r="P341" i="15"/>
  <c r="P423" i="15"/>
  <c r="P365" i="15"/>
  <c r="P295" i="15"/>
  <c r="P307" i="15"/>
  <c r="P389" i="15"/>
  <c r="P323" i="15"/>
  <c r="P299" i="15"/>
  <c r="P345" i="15"/>
  <c r="P358" i="15"/>
  <c r="P415" i="15"/>
  <c r="P311" i="15"/>
  <c r="P377" i="15"/>
  <c r="P399" i="15"/>
  <c r="P333" i="15"/>
  <c r="P381" i="15"/>
  <c r="P351" i="15"/>
  <c r="P319" i="15"/>
  <c r="J729" i="16"/>
  <c r="S365" i="15"/>
  <c r="S337" i="15"/>
  <c r="S423" i="15"/>
  <c r="S333" i="15"/>
  <c r="S323" i="15"/>
  <c r="S303" i="15"/>
  <c r="S311" i="15"/>
  <c r="S393" i="15"/>
  <c r="S319" i="15"/>
  <c r="S351" i="15"/>
  <c r="S407" i="15"/>
  <c r="S299" i="15"/>
  <c r="S403" i="15"/>
  <c r="S377" i="15"/>
  <c r="S419" i="15"/>
  <c r="S315" i="15"/>
  <c r="S399" i="15"/>
  <c r="S373" i="15"/>
  <c r="S415" i="15"/>
  <c r="S385" i="15"/>
  <c r="S358" i="15"/>
  <c r="S329" i="15"/>
  <c r="S411" i="15"/>
  <c r="S345" i="15"/>
  <c r="S341" i="15"/>
  <c r="S307" i="15"/>
  <c r="S369" i="15"/>
  <c r="S381" i="15"/>
  <c r="S389" i="15"/>
  <c r="S295" i="15"/>
  <c r="T399" i="15"/>
  <c r="T373" i="15"/>
  <c r="T423" i="15"/>
  <c r="T358" i="15"/>
  <c r="T329" i="15"/>
  <c r="T411" i="15"/>
  <c r="T381" i="15"/>
  <c r="T389" i="15"/>
  <c r="T319" i="15"/>
  <c r="T403" i="15"/>
  <c r="T295" i="15"/>
  <c r="T377" i="15"/>
  <c r="T337" i="15"/>
  <c r="T345" i="15"/>
  <c r="T369" i="15"/>
  <c r="T333" i="15"/>
  <c r="T415" i="15"/>
  <c r="T393" i="15"/>
  <c r="T311" i="15"/>
  <c r="T365" i="15"/>
  <c r="T299" i="15"/>
  <c r="T419" i="15"/>
  <c r="T303" i="15"/>
  <c r="T323" i="15"/>
  <c r="T385" i="15"/>
  <c r="T315" i="15"/>
  <c r="T341" i="15"/>
  <c r="T407" i="15"/>
  <c r="T307" i="15"/>
  <c r="T351" i="15"/>
  <c r="Q377" i="15"/>
  <c r="Q307" i="15"/>
  <c r="Q389" i="15"/>
  <c r="Q373" i="15"/>
  <c r="Q403" i="15"/>
  <c r="Q333" i="15"/>
  <c r="Q345" i="15"/>
  <c r="Q329" i="15"/>
  <c r="Q381" i="15"/>
  <c r="Q365" i="15"/>
  <c r="Q299" i="15"/>
  <c r="Q311" i="15"/>
  <c r="Q295" i="15"/>
  <c r="Q415" i="15"/>
  <c r="Q323" i="15"/>
  <c r="Q393" i="15"/>
  <c r="Q351" i="15"/>
  <c r="Q337" i="15"/>
  <c r="Q358" i="15"/>
  <c r="Q419" i="15"/>
  <c r="Q315" i="15"/>
  <c r="Q399" i="15"/>
  <c r="Q369" i="15"/>
  <c r="Q385" i="15"/>
  <c r="Q411" i="15"/>
  <c r="Q341" i="15"/>
  <c r="Q423" i="15"/>
  <c r="Q319" i="15"/>
  <c r="Q407" i="15"/>
  <c r="Q303" i="15"/>
  <c r="J69" i="16"/>
  <c r="N319" i="15"/>
  <c r="N299" i="15"/>
  <c r="N381" i="15"/>
  <c r="N337" i="15"/>
  <c r="N419" i="15"/>
  <c r="N365" i="15"/>
  <c r="N403" i="15"/>
  <c r="N377" i="15"/>
  <c r="N303" i="15"/>
  <c r="N385" i="15"/>
  <c r="N369" i="15"/>
  <c r="N407" i="15"/>
  <c r="N341" i="15"/>
  <c r="N423" i="15"/>
  <c r="N311" i="15"/>
  <c r="N389" i="15"/>
  <c r="N323" i="15"/>
  <c r="N373" i="15"/>
  <c r="N307" i="15"/>
  <c r="N393" i="15"/>
  <c r="N345" i="15"/>
  <c r="N399" i="15"/>
  <c r="N329" i="15"/>
  <c r="N411" i="15"/>
  <c r="N351" i="15"/>
  <c r="N315" i="15"/>
  <c r="N358" i="15"/>
  <c r="N333" i="15"/>
  <c r="N415" i="15"/>
  <c r="N295" i="15"/>
  <c r="J179" i="16"/>
  <c r="O323" i="15"/>
  <c r="O299" i="15"/>
  <c r="O381" i="15"/>
  <c r="O358" i="15"/>
  <c r="O329" i="15"/>
  <c r="O337" i="15"/>
  <c r="O419" i="15"/>
  <c r="O319" i="15"/>
  <c r="O295" i="15"/>
  <c r="O315" i="15"/>
  <c r="O303" i="15"/>
  <c r="O385" i="15"/>
  <c r="O341" i="15"/>
  <c r="O423" i="15"/>
  <c r="O393" i="15"/>
  <c r="O307" i="15"/>
  <c r="O389" i="15"/>
  <c r="O373" i="15"/>
  <c r="O369" i="15"/>
  <c r="O311" i="15"/>
  <c r="O403" i="15"/>
  <c r="O411" i="15"/>
  <c r="O345" i="15"/>
  <c r="O407" i="15"/>
  <c r="O377" i="15"/>
  <c r="O365" i="15"/>
  <c r="O333" i="15"/>
  <c r="O415" i="15"/>
  <c r="O399" i="15"/>
  <c r="O351" i="15"/>
  <c r="R423" i="15"/>
  <c r="R319" i="15"/>
  <c r="R403" i="15"/>
  <c r="R333" i="15"/>
  <c r="R373" i="15"/>
  <c r="R315" i="15"/>
  <c r="R389" i="15"/>
  <c r="R369" i="15"/>
  <c r="R299" i="15"/>
  <c r="R329" i="15"/>
  <c r="R415" i="15"/>
  <c r="R345" i="15"/>
  <c r="R365" i="15"/>
  <c r="R307" i="15"/>
  <c r="R411" i="15"/>
  <c r="R381" i="15"/>
  <c r="R311" i="15"/>
  <c r="R323" i="15"/>
  <c r="R337" i="15"/>
  <c r="R393" i="15"/>
  <c r="R399" i="15"/>
  <c r="R303" i="15"/>
  <c r="R351" i="15"/>
  <c r="R407" i="15"/>
  <c r="R295" i="15"/>
  <c r="R358" i="15"/>
  <c r="R377" i="15"/>
  <c r="R419" i="15"/>
  <c r="R341" i="15"/>
  <c r="R385" i="15"/>
  <c r="H76" i="16"/>
  <c r="N281" i="15"/>
  <c r="J76" i="16"/>
  <c r="H289" i="16"/>
  <c r="P253" i="15"/>
  <c r="H847" i="16"/>
  <c r="T285" i="15"/>
  <c r="H77" i="16"/>
  <c r="N285" i="15"/>
  <c r="H180" i="16"/>
  <c r="O257" i="15"/>
  <c r="H628" i="16"/>
  <c r="R289" i="15"/>
  <c r="H298" i="16"/>
  <c r="P289" i="15"/>
  <c r="H186" i="16"/>
  <c r="O281" i="15"/>
  <c r="H185" i="16"/>
  <c r="O277" i="15"/>
  <c r="H295" i="16"/>
  <c r="P277" i="15"/>
  <c r="J626" i="16"/>
  <c r="J731" i="16"/>
  <c r="H734" i="16"/>
  <c r="S273" i="15"/>
  <c r="H69" i="16"/>
  <c r="N253" i="15"/>
  <c r="H188" i="16"/>
  <c r="O289" i="15"/>
  <c r="H291" i="16"/>
  <c r="P261" i="15"/>
  <c r="H736" i="16"/>
  <c r="S281" i="15"/>
  <c r="H842" i="16"/>
  <c r="T265" i="15"/>
  <c r="H619" i="16"/>
  <c r="R253" i="15"/>
  <c r="J619" i="16"/>
  <c r="H620" i="16"/>
  <c r="R257" i="15"/>
  <c r="H296" i="16"/>
  <c r="P281" i="15"/>
  <c r="H400" i="16"/>
  <c r="Q257" i="15"/>
  <c r="H404" i="16"/>
  <c r="Q273" i="15"/>
  <c r="J846" i="16"/>
  <c r="J295" i="16"/>
  <c r="J74" i="16"/>
  <c r="H840" i="16"/>
  <c r="T257" i="15"/>
  <c r="J840" i="16"/>
  <c r="H187" i="16"/>
  <c r="O285" i="15"/>
  <c r="J839" i="16"/>
  <c r="H839" i="16"/>
  <c r="T253" i="15"/>
  <c r="J399" i="16"/>
  <c r="H841" i="16"/>
  <c r="T261" i="15"/>
  <c r="J841" i="16"/>
  <c r="J735" i="16"/>
  <c r="H71" i="16"/>
  <c r="N261" i="15"/>
  <c r="H183" i="16"/>
  <c r="O269" i="15"/>
  <c r="H623" i="16"/>
  <c r="R269" i="15"/>
  <c r="J734" i="16"/>
  <c r="H737" i="16"/>
  <c r="S285" i="15"/>
  <c r="H729" i="16"/>
  <c r="S253" i="15"/>
  <c r="H625" i="16"/>
  <c r="R277" i="15"/>
  <c r="H738" i="16"/>
  <c r="S289" i="15"/>
  <c r="H181" i="16"/>
  <c r="O261" i="15"/>
  <c r="H294" i="16"/>
  <c r="P273" i="15"/>
  <c r="H179" i="16"/>
  <c r="O253" i="15"/>
  <c r="H75" i="16"/>
  <c r="N277" i="15"/>
  <c r="J730" i="16"/>
  <c r="H732" i="16"/>
  <c r="S265" i="15"/>
  <c r="H401" i="16"/>
  <c r="Q261" i="15"/>
  <c r="H622" i="16"/>
  <c r="R265" i="15"/>
  <c r="J407" i="16"/>
  <c r="H405" i="16"/>
  <c r="Q277" i="15"/>
  <c r="J737" i="16"/>
  <c r="C261" i="15"/>
  <c r="BF415" i="13"/>
  <c r="BG415" i="13"/>
  <c r="C289" i="15"/>
  <c r="C273" i="15"/>
  <c r="C257" i="15"/>
  <c r="BF441" i="13"/>
  <c r="BG441" i="13"/>
  <c r="C285" i="15"/>
  <c r="C277" i="15"/>
  <c r="C269" i="15"/>
  <c r="C253" i="15"/>
  <c r="BF407" i="13"/>
  <c r="BG407" i="13"/>
  <c r="BF431" i="13"/>
  <c r="BF432" i="13"/>
  <c r="BG432" i="13"/>
  <c r="C265" i="15"/>
  <c r="C281" i="15"/>
  <c r="BF428" i="13"/>
  <c r="BG428" i="13"/>
  <c r="BF435" i="13"/>
  <c r="BG435" i="13"/>
  <c r="BF423" i="13"/>
  <c r="BG423" i="13"/>
  <c r="S428" i="13"/>
  <c r="BF418" i="13"/>
  <c r="BG418" i="13"/>
  <c r="S414" i="13"/>
  <c r="AL405" i="13"/>
  <c r="F7" i="14"/>
  <c r="F13" i="14"/>
  <c r="I13" i="14"/>
  <c r="BG431" i="13"/>
  <c r="BF443" i="13"/>
  <c r="BG443" i="13"/>
  <c r="L269" i="15"/>
  <c r="N268" i="15"/>
  <c r="L261" i="15"/>
  <c r="N260" i="15"/>
  <c r="L253" i="15"/>
  <c r="N252" i="15"/>
  <c r="L257" i="15"/>
  <c r="N256" i="15"/>
  <c r="L273" i="15"/>
  <c r="N272" i="15"/>
  <c r="L285" i="15"/>
  <c r="N284" i="15"/>
  <c r="L265" i="15"/>
  <c r="N264" i="15"/>
  <c r="L277" i="15"/>
  <c r="N276" i="15"/>
  <c r="L289" i="15"/>
  <c r="N288" i="15"/>
  <c r="L281" i="15"/>
  <c r="N280" i="15"/>
  <c r="L329" i="15"/>
  <c r="N328" i="15"/>
  <c r="L311" i="15"/>
  <c r="N310" i="15"/>
  <c r="L403" i="15"/>
  <c r="N402" i="15"/>
  <c r="L295" i="15"/>
  <c r="N294" i="15"/>
  <c r="L399" i="15"/>
  <c r="N398" i="15"/>
  <c r="L423" i="15"/>
  <c r="N422" i="15"/>
  <c r="L365" i="15"/>
  <c r="N364" i="15"/>
  <c r="L415" i="15"/>
  <c r="N414" i="15"/>
  <c r="L345" i="15"/>
  <c r="N344" i="15"/>
  <c r="L341" i="15"/>
  <c r="N340" i="15"/>
  <c r="L419" i="15"/>
  <c r="N418" i="15"/>
  <c r="L333" i="15"/>
  <c r="N332" i="15"/>
  <c r="L393" i="15"/>
  <c r="N392" i="15"/>
  <c r="L407" i="15"/>
  <c r="N406" i="15"/>
  <c r="L337" i="15"/>
  <c r="N336" i="15"/>
  <c r="L358" i="15"/>
  <c r="N357" i="15"/>
  <c r="L307" i="15"/>
  <c r="N306" i="15"/>
  <c r="L369" i="15"/>
  <c r="N368" i="15"/>
  <c r="L381" i="15"/>
  <c r="N380" i="15"/>
  <c r="L315" i="15"/>
  <c r="N314" i="15"/>
  <c r="L373" i="15"/>
  <c r="N372" i="15"/>
  <c r="L385" i="15"/>
  <c r="N384" i="15"/>
  <c r="L299" i="15"/>
  <c r="N298" i="15"/>
  <c r="L351" i="15"/>
  <c r="N350" i="15"/>
  <c r="L323" i="15"/>
  <c r="N322" i="15"/>
  <c r="L303" i="15"/>
  <c r="N302" i="15"/>
  <c r="L319" i="15"/>
  <c r="N318" i="15"/>
  <c r="L411" i="15"/>
  <c r="N410" i="15"/>
  <c r="L389" i="15"/>
  <c r="N388" i="15"/>
  <c r="L377" i="15"/>
  <c r="N376" i="15"/>
  <c r="BF436" i="13"/>
  <c r="BG436" i="13"/>
  <c r="BF408" i="13"/>
  <c r="BG408" i="13"/>
  <c r="BF429" i="13"/>
  <c r="BG429" i="13"/>
  <c r="BF424" i="13"/>
  <c r="BG424" i="13"/>
  <c r="BF433" i="13"/>
  <c r="BG433" i="13"/>
  <c r="BF411" i="13"/>
  <c r="BG411" i="13"/>
  <c r="BF416" i="13"/>
  <c r="BG416" i="13"/>
  <c r="BF419" i="13"/>
  <c r="BG419" i="13"/>
  <c r="BF444" i="13"/>
  <c r="BG444" i="13"/>
  <c r="H12" i="16"/>
  <c r="N29" i="15"/>
  <c r="L29" i="15"/>
  <c r="N28" i="15"/>
  <c r="H9" i="16"/>
  <c r="N17" i="15"/>
  <c r="L17" i="15"/>
  <c r="N16" i="15"/>
  <c r="C53" i="15"/>
  <c r="H7" i="16"/>
  <c r="N9" i="15"/>
  <c r="L9" i="15"/>
  <c r="N8" i="15"/>
  <c r="H13" i="16"/>
  <c r="N33" i="15"/>
  <c r="L33" i="15"/>
  <c r="N32" i="15"/>
  <c r="H21" i="16"/>
  <c r="N65" i="15"/>
  <c r="L65" i="15"/>
  <c r="N64" i="15"/>
  <c r="H10" i="16"/>
  <c r="N21" i="15"/>
  <c r="L21" i="15"/>
  <c r="N20" i="15"/>
  <c r="H6" i="16"/>
  <c r="C49" i="15"/>
  <c r="H20" i="16"/>
  <c r="N61" i="15"/>
  <c r="L61" i="15"/>
  <c r="N60" i="15"/>
  <c r="H16" i="16"/>
  <c r="N45" i="15"/>
  <c r="L45" i="15"/>
  <c r="N44" i="15"/>
  <c r="H11" i="16"/>
  <c r="N25" i="15"/>
  <c r="L25" i="15"/>
  <c r="N24" i="15"/>
  <c r="H17" i="16"/>
  <c r="N49" i="15"/>
  <c r="L49" i="15"/>
  <c r="N48" i="15"/>
  <c r="H15" i="16"/>
  <c r="N41" i="15"/>
  <c r="L41" i="15"/>
  <c r="N40" i="15"/>
  <c r="H18" i="16"/>
  <c r="N53" i="15"/>
  <c r="L53" i="15"/>
  <c r="N52" i="15"/>
  <c r="H19" i="16"/>
  <c r="N57" i="15"/>
  <c r="L57" i="15"/>
  <c r="N56" i="15"/>
  <c r="H8" i="16"/>
  <c r="N13" i="15"/>
  <c r="L13" i="15"/>
  <c r="N12" i="15"/>
  <c r="H14" i="16"/>
  <c r="N37" i="15"/>
  <c r="L37" i="15"/>
  <c r="N36" i="15"/>
  <c r="C65" i="15"/>
  <c r="C41" i="15"/>
  <c r="C29" i="15"/>
  <c r="C33" i="15"/>
  <c r="C37" i="15"/>
  <c r="C25" i="15"/>
  <c r="C61" i="15"/>
  <c r="C57" i="15"/>
  <c r="C45" i="15"/>
  <c r="N5" i="15"/>
  <c r="L5" i="15"/>
  <c r="N4" i="15"/>
  <c r="G13" i="14"/>
  <c r="BF417" i="13"/>
  <c r="BG417" i="13"/>
  <c r="BF425" i="13"/>
  <c r="BG425" i="13"/>
  <c r="BF412" i="13"/>
  <c r="BG412" i="13"/>
  <c r="BF445" i="13"/>
  <c r="BG445" i="13"/>
  <c r="BF409" i="13"/>
  <c r="BG409" i="13"/>
  <c r="BF420" i="13"/>
  <c r="BG420" i="13"/>
  <c r="BF437" i="13"/>
  <c r="BG437" i="13"/>
  <c r="BF413" i="13"/>
  <c r="BF421" i="13"/>
  <c r="BG413" i="13"/>
  <c r="BG421" i="13"/>
  <c r="G291" i="15"/>
  <c r="E74" i="25"/>
  <c r="G271" i="15"/>
  <c r="E69" i="25"/>
  <c r="G287" i="15"/>
  <c r="E73" i="25"/>
  <c r="G267" i="15"/>
  <c r="E68" i="25"/>
  <c r="G263" i="15"/>
  <c r="E67" i="25"/>
  <c r="G283" i="15"/>
  <c r="E72" i="25"/>
  <c r="G259" i="15"/>
  <c r="E66" i="25"/>
  <c r="G279" i="15"/>
  <c r="E71" i="25"/>
  <c r="G255" i="15"/>
  <c r="E65" i="25"/>
  <c r="G275" i="15"/>
  <c r="E70" i="25"/>
</calcChain>
</file>

<file path=xl/sharedStrings.xml><?xml version="1.0" encoding="utf-8"?>
<sst xmlns="http://schemas.openxmlformats.org/spreadsheetml/2006/main" count="2801" uniqueCount="1509">
  <si>
    <t>ISO9001</t>
  </si>
  <si>
    <t>ISO14001</t>
  </si>
  <si>
    <t>ISO26000</t>
  </si>
  <si>
    <t>EMAS</t>
  </si>
  <si>
    <t>RC14001</t>
  </si>
  <si>
    <t>RCMS</t>
  </si>
  <si>
    <t>score</t>
  </si>
  <si>
    <t>ISO45001</t>
  </si>
  <si>
    <t>A Corporate Leadership Culture</t>
  </si>
  <si>
    <t>Safeguarding People and the Environment</t>
  </si>
  <si>
    <t>Strengthening Chemicals Management Systems</t>
  </si>
  <si>
    <t>Influencing Business Partners</t>
  </si>
  <si>
    <t>Engaging Stakeholders</t>
  </si>
  <si>
    <t>Contributing to Sustainability</t>
  </si>
  <si>
    <t>Q1.1</t>
  </si>
  <si>
    <t>scores</t>
  </si>
  <si>
    <t>only click one of the possibilities</t>
  </si>
  <si>
    <t>Q1.2</t>
  </si>
  <si>
    <t>Q1.3</t>
  </si>
  <si>
    <t>Q1.4</t>
  </si>
  <si>
    <t>Q1.5</t>
  </si>
  <si>
    <t>Q1.6</t>
  </si>
  <si>
    <t>Q1.7</t>
  </si>
  <si>
    <t>Q1.8</t>
  </si>
  <si>
    <t>Q1.9</t>
  </si>
  <si>
    <t>Q1.10</t>
  </si>
  <si>
    <t>Q1.11</t>
  </si>
  <si>
    <t>Q1.12</t>
  </si>
  <si>
    <t>Q1.13</t>
  </si>
  <si>
    <t>formula 4 choices</t>
  </si>
  <si>
    <t>Q1.14</t>
  </si>
  <si>
    <t>Q1.15</t>
  </si>
  <si>
    <t>Q1.16</t>
  </si>
  <si>
    <t>prefill</t>
  </si>
  <si>
    <t>answered</t>
  </si>
  <si>
    <t>to copy</t>
  </si>
  <si>
    <t>clear</t>
  </si>
  <si>
    <t>chapter 1</t>
  </si>
  <si>
    <t>chapter 2</t>
  </si>
  <si>
    <t>chapter 3</t>
  </si>
  <si>
    <t>chapter 4</t>
  </si>
  <si>
    <t>chapter 5</t>
  </si>
  <si>
    <t>chapter 6</t>
  </si>
  <si>
    <t>weights</t>
  </si>
  <si>
    <t>subscores</t>
  </si>
  <si>
    <t>MCA</t>
  </si>
  <si>
    <t>minimum</t>
  </si>
  <si>
    <t>maximum</t>
  </si>
  <si>
    <t>general</t>
  </si>
  <si>
    <t>weights of the chapters</t>
  </si>
  <si>
    <t>GENERAL OUTCOME</t>
  </si>
  <si>
    <t>scores in case of compliance</t>
  </si>
  <si>
    <t>your score</t>
  </si>
  <si>
    <t>scores for standards</t>
  </si>
  <si>
    <t>%</t>
  </si>
  <si>
    <t>Q3.10</t>
  </si>
  <si>
    <t>CHAPTER 3 : Strengthening chemicals management systems</t>
  </si>
  <si>
    <t>Q3.1</t>
  </si>
  <si>
    <t>Q3.2</t>
  </si>
  <si>
    <t>Q3.3</t>
  </si>
  <si>
    <t>Q3.4</t>
  </si>
  <si>
    <t>Q3.5</t>
  </si>
  <si>
    <t>Q3.6</t>
  </si>
  <si>
    <t>Q3.7</t>
  </si>
  <si>
    <t>Q3.8</t>
  </si>
  <si>
    <t>Q3.9</t>
  </si>
  <si>
    <t>equal weights (adaptable)</t>
  </si>
  <si>
    <t>improvement tips</t>
  </si>
  <si>
    <t>identification of major issues</t>
  </si>
  <si>
    <t xml:space="preserve">Develop a platform to store existing information. Implement a procedure to classify and identify the type of information in order to easily track and retrieve available information. </t>
  </si>
  <si>
    <t xml:space="preserve">Implement a process to review available information for reliability and quality, by resources trained to assess hazard information. </t>
  </si>
  <si>
    <t xml:space="preserve">Whenever possible and relevant and without compromising sensible business information, make available internal information for integration in public databases and international research programs.  </t>
  </si>
  <si>
    <t>Q4.1</t>
  </si>
  <si>
    <t>Q4.2</t>
  </si>
  <si>
    <t>Q4.3</t>
  </si>
  <si>
    <t>Q4.4</t>
  </si>
  <si>
    <t>Q4.5</t>
  </si>
  <si>
    <t>Q4.6</t>
  </si>
  <si>
    <t>Q4.7</t>
  </si>
  <si>
    <t>Q4.8</t>
  </si>
  <si>
    <t>Set up minimum requirements regarding social issues and human rights within the specifications of the organisation's business partners, and selects business partners based on these criteria.</t>
  </si>
  <si>
    <t>Q5.1</t>
  </si>
  <si>
    <t>Q5.2</t>
  </si>
  <si>
    <t>Q5.3</t>
  </si>
  <si>
    <t>Q5.4</t>
  </si>
  <si>
    <t>Q5.5</t>
  </si>
  <si>
    <t>Consider using 'guest auditors' from other facilities or functional areas as a first step.</t>
  </si>
  <si>
    <t>Report incidents and set up criteria to evaluate the severity.</t>
  </si>
  <si>
    <t xml:space="preserve">Training is a tool to provide appropriate knowledge and information to employees and commercial partners.
Training needs should be documented for each job function throughout the organisation. Typically a training matrix or database is used to identify training needs for each employee based on job category and responsibilities.
Training requirements may be impacted by the overall management system's corrective and preventive action processes. Findings from an incident or non-conformance in the system may lead to changes in specific training requirements.
</t>
  </si>
  <si>
    <t>Areas for additional focus may include personnel engaged in commercial partner interaction and/qualification and review; those engaging in dialogue with stakeholders; and internal auditors.</t>
  </si>
  <si>
    <t>Q6.1</t>
  </si>
  <si>
    <t>Q6.2</t>
  </si>
  <si>
    <t>Q6.3</t>
  </si>
  <si>
    <t>Q6.4</t>
  </si>
  <si>
    <t>Q6.5</t>
  </si>
  <si>
    <t>Q6.6</t>
  </si>
  <si>
    <t>Q6.7</t>
  </si>
  <si>
    <t>Q6.8</t>
  </si>
  <si>
    <t>Q6.9</t>
  </si>
  <si>
    <t>Q6.10</t>
  </si>
  <si>
    <t>Q6.11</t>
  </si>
  <si>
    <t>Q6.12</t>
  </si>
  <si>
    <t>Q6.13</t>
  </si>
  <si>
    <t>Q6.14</t>
  </si>
  <si>
    <t>Q6.15</t>
  </si>
  <si>
    <t>Q6.16</t>
  </si>
  <si>
    <t>Q6.17</t>
  </si>
  <si>
    <t>The organisation has made a commitment (e.g. signature of a good practice charter) in terms of equal opportunities and has set up dedicated processes to ensure equal opportunities.</t>
  </si>
  <si>
    <t>Begin the materiality process by creating a list of relevant stakeholder groups, then identify key contacts within each who can provide a meaningful perspective on your company’s sustainability strategy. Take into account both internal (i.e., executive leadership, directors, regional managers, employees) and external contacts (i.e., trade associations, key customers, NGOs) so you can evaluate a wide range of perspectives across the value chain.</t>
  </si>
  <si>
    <t>Share your results and insights with your stakeholders (and beyond!). This is typically done in a formal sustainability report or summary, but then can be shared more widely through other channels, such as the company website or media releases.
Sharing your materiality assessment results can serve as a starting point for continuing the conversation and maintaining engagement with your sustainability initiatives. Welcome feedback from all stakeholders who view your materiality assessment results so that you can keep the conversation flowing after the assessment is complete. In addition, incorporate your findings into your overall sustainability strategy so you can create communications plans for each group, and more effectively tell your company’s sustainability story.</t>
  </si>
  <si>
    <t xml:space="preserve">
Research and identify the recyclability and durability of its products, and plan improvements in the product design process towards these aspects.</t>
  </si>
  <si>
    <t>Rethink and review products and business processes taking into consideration the recyclability and durability of the organisation's products.
Ensure that the products of the organisation are designed for easier recycling and minimizing the amount of waste produced.</t>
  </si>
  <si>
    <t>When assessing innovation projects, take into account the criteria relating to improving social or environmental impacts.</t>
  </si>
  <si>
    <t>Identify the risks linked to climate change for your organisation's activities and potential measures to limit those risks.</t>
  </si>
  <si>
    <t>Invest in measures to improve your organisation's resilience to climate change and evaluate their effectiveness.</t>
  </si>
  <si>
    <t>Evaluate the results regularly and communicate them internally and externally.</t>
  </si>
  <si>
    <t>Make a commitment (e.g. signature of a good practice charter) in terms of equal opportunities and set up dedicated processes to ensure equal opportunities.</t>
  </si>
  <si>
    <t xml:space="preserve">Verify the compliance along your supply chain towards the regulations applicable to the products you are provided. Ensure close and pro -active communication with suppliers, gather compliance statements and document all information on supply chain compliance. Develop an efficient documentation system to have communication and compliance statements readily available and trackable, to be able to easily identify and follow-up on possible issues. </t>
  </si>
  <si>
    <t xml:space="preserve">In addition to the intended uses of a product, capture deliberate misuses and inappropriate uses and integrate them in a documentation system that tracks uses. 
Make sure you identify information on uses from downstream users. </t>
  </si>
  <si>
    <t>Assign resources to monitor of new information. Regularly check available information in literature or disseminated REACH dossier information that could be relevant for your products or similar products, or the sector of activity. Implement a procedure to assess and integrate new information to the existing information for possible inclusion as basis for risk characterisation and management.</t>
  </si>
  <si>
    <t xml:space="preserve">Consider the whole life cycle of the product and identify the key steps where additional information can be extracted and integrated, including any relevant information collected along the supply chain. </t>
  </si>
  <si>
    <t>Constantly monitor information on the effect of its and similar products on health and the environment during their use and after the end of their life.
Record and follow-up on the safety/security incidents/accidents reported by clients and final users.</t>
  </si>
  <si>
    <t xml:space="preserve">Pro-actively share updated versions of the SDSs to downstream users and make sure they receive it and understand the content. Be prepared to provide additional guidance/instructions if requested or considered necessary. </t>
  </si>
  <si>
    <t>Make the SDSs publicly available and provide contact information for any third party to contact in case further information is requested. Integrate recyclability considerations in the SDS itself.</t>
  </si>
  <si>
    <t>CHAPTER 2 : Safeguarding people and the environment</t>
  </si>
  <si>
    <t>Q2.1</t>
  </si>
  <si>
    <t>Q2.2</t>
  </si>
  <si>
    <t>How are medical requirements evaluated?</t>
  </si>
  <si>
    <t>Q2.3</t>
  </si>
  <si>
    <t>Q2.4</t>
  </si>
  <si>
    <t>Q2.5</t>
  </si>
  <si>
    <t>Q2.6</t>
  </si>
  <si>
    <t>Q2.7</t>
  </si>
  <si>
    <t>Q2.8</t>
  </si>
  <si>
    <t>Q2.9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</si>
  <si>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</si>
  <si>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</si>
  <si>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</si>
  <si>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</si>
  <si>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</si>
  <si>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</si>
  <si>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</si>
  <si>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</si>
  <si>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</si>
  <si>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</si>
  <si>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</si>
  <si>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</si>
  <si>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</si>
  <si>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</si>
  <si>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</si>
  <si>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</si>
  <si>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</si>
  <si>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</si>
  <si>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</si>
  <si>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</si>
  <si>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</si>
  <si>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</si>
  <si>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</si>
  <si>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</si>
  <si>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</si>
  <si>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</si>
  <si>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</si>
  <si>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</si>
  <si>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</si>
  <si>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</si>
  <si>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</si>
  <si>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</si>
  <si>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</si>
  <si>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</si>
  <si>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</si>
  <si>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</si>
  <si>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equal weights per question (adaptable)</t>
  </si>
  <si>
    <t>Promote good work-life balance, make sure workers get the opportunity to make suggestions and the organisation takes these into account.
Regarding to ergonomy, make sure there is a systematic evaluation in place for all workplaces.</t>
  </si>
  <si>
    <t>Set up a specific program to improve the key problematics learned from the survey.
Evaluate the effectiveness of the program on a regular basis.</t>
  </si>
  <si>
    <t>Involve employees in assessing occupational risks and in reviews of the H&amp;S policy.
Ensure contractors are also covered in the training system, their level of competence on H&amp;S matters is controlled and trainings are provided where required.</t>
  </si>
  <si>
    <t>Evaluate the effectiveness of the communications and trainings for all workers.</t>
  </si>
  <si>
    <t>Define the criteria for the team to be part of the analysis of incidents / accident, including a coordinator and timeframe to have the conclusions.</t>
  </si>
  <si>
    <t>Define minimum requirements to ensure safe logistics, include these as requirements for your logistics providers.</t>
  </si>
  <si>
    <t>Evaluate the relevant safety actions required in transport operations.</t>
  </si>
  <si>
    <t>Set up procedures to ensure systematic appropriate loading and unloading of dangerous goods according to checklists.</t>
  </si>
  <si>
    <t>Evaluate the effectiveness of the process through periodic reviews.</t>
  </si>
  <si>
    <t>Communicate the issue of cybersecurity to your staff, and train them how to deal with it.</t>
  </si>
  <si>
    <t>Draw up a list of employees' contact details in order to be able to contact them very quickly in the event of a crisis and to ensure that they do not need help. Make sure the list is up to date!</t>
  </si>
  <si>
    <t>Promote the participation of all workers (employees and contractors).</t>
  </si>
  <si>
    <t>Define strategic objectives and support actions to control and reduce the organisation's environmental footprint.</t>
  </si>
  <si>
    <t>Optimise waste streams to maximise recovery.</t>
  </si>
  <si>
    <t>Implement a program with partners on waste management to address improvement opportunities.</t>
  </si>
  <si>
    <t>Develop technologies to prevent pollution risks to groundwater. Ensure these technologies and best practices are shared within the sector to help others improve too.</t>
  </si>
  <si>
    <t>Develop technologies to prevent pollution risks to soil. Ensure these technologies and best practices are shared within the sector to help others improve too.</t>
  </si>
  <si>
    <t>Implement controls (engineering and operating) to prevent and monitor these emissions.</t>
  </si>
  <si>
    <t>Train all staff (including contractors and new comers), according to their environmental responsibilities (the environmental impact of their tasks). Set up a training plan to cover all significant environmental aspects.</t>
  </si>
  <si>
    <t>Keep proof of trainings available and evaluate the effectiveness of the trainings on a regular basis.</t>
  </si>
  <si>
    <t>Arcadis</t>
  </si>
  <si>
    <t>Stakeholders assessment</t>
  </si>
  <si>
    <t xml:space="preserve">Make sure your inventory integrates information on substances purchased, used and manufactured, that lists standard parameters on the substance and product characteristics. Assign resources responsible for the updates and determine the frequency of the updates. Link substances/products and requirements. Questions that arise from the updated information should be identified and handled.  </t>
  </si>
  <si>
    <t xml:space="preserve">Develop a documentation system for the uses and exposure information, that can easily be adapted to integrate new information. Integrate monitoring data for occupational exposure to refine available data on exposure to describe a realistic exposure model. </t>
  </si>
  <si>
    <t>New information is not limited to available information: client complaints, accident and incidents for instance can provide valuable information on hazard, uses and exposure and should be documented and integrated as new information. A possible change in the mode or nature of application, nature of exposure or any change to the originally foreseen use should also be considered.</t>
  </si>
  <si>
    <t>Promotes the organisation's main business partners with middle-long terms contracts to enable them to invest in more efficient and responsible technologies.</t>
  </si>
  <si>
    <t>Start up R&amp;D programmes &amp; create specific partnerships with business partners across the value chain to co-develop innovative products and services.</t>
  </si>
  <si>
    <t>Regularly audit the organisation's business partners on their capacity to ensure respect of human and social rights.</t>
  </si>
  <si>
    <t>Define a process for the evaluation of its logistic partners on their compliance with the organisation's requirements.</t>
  </si>
  <si>
    <t>Ensure that when property or data of a downstream user or external provider is lost, damaged or otherwise found to be unsuitable for use, the organisation reports this to the downstream user or external provider and retains documented information on what has occurred.</t>
  </si>
  <si>
    <t>Establish internal rules for managing data and property ensuring their privacy (f.e. not keeping any data longer than needed).</t>
  </si>
  <si>
    <t>Establish a regular dialogue with the organisation's downstream users and external providers to inform them on the situation and on the processes applied to ensure the best protection of their data and property.</t>
  </si>
  <si>
    <t>No need to immediately change strategy, however always seek improvement.</t>
  </si>
  <si>
    <t>Your score</t>
  </si>
  <si>
    <t>Try to improve</t>
  </si>
  <si>
    <t>CHAPTER 1</t>
  </si>
  <si>
    <t>CHAPTER 2</t>
  </si>
  <si>
    <t>CHAPTER 4</t>
  </si>
  <si>
    <t>CHAPTER 3</t>
  </si>
  <si>
    <t>CHAPTER 5</t>
  </si>
  <si>
    <t>CHAPTER 6</t>
  </si>
  <si>
    <t>Partial scores</t>
  </si>
  <si>
    <t>Total score</t>
  </si>
  <si>
    <t>The next step is to define certain relevant channels for dialoguing with your company's key stakeholders. 
This can be achieved by a newsletter, a summary report from stakeholder meetings or by regular progress reports. The central concern is to observe the agreed forms of communication. Be aware that stakeholder dialogues are fragile systems, and transparent and reliable communication may act as a stabilising factor.</t>
  </si>
  <si>
    <t>Identify the demands of the local communities and react to them. Put a dialogue in place with the local representatives with respect to the well-being of the neighbours.</t>
  </si>
  <si>
    <t>Identify local projects and actions (corresponding with the key values of your company) and contribute to the local development. Examples of projects can be a tree planting event with colleagues to help out a local nature organisation, share your organisation's knowledge or findings in classes at local educational institutions...</t>
  </si>
  <si>
    <t xml:space="preserve">Determine external and internal issues that are relevant to the organisation’s purpose and that affect its ability to achieve the intended outcomes of its management system. Various methodologies are available to perform the identification of these issues. The PESTLE criteria, for example, gives a frame to identify issues related to political (P), economical (E), social (S), technological (T), legal (L) and environmental (E) context of the organisation. Such issues shall include environmental conditions being affected by or capable of affecting the organisation. </t>
  </si>
  <si>
    <t>Think of which identified external and internal issues are risks and opportunities for the organisation.</t>
  </si>
  <si>
    <t>Address the external and internal issues proactively through setting up actions to cope with risks and opportunities. For each action, define who is responsible to enable follow up and ensure the actions are performed.</t>
  </si>
  <si>
    <t>Provide possibilities for interaction between the management and employees. Ensure the results of the audits are discussed at the management reviews.</t>
  </si>
  <si>
    <t>Close the loop. Ensure there is a process to evaluate the "management system evaluation process" for effectiveness.</t>
  </si>
  <si>
    <t xml:space="preserve">Ensure lessons learned from investigations are shared outside the organisation for partner organisations or peers as appropriate. </t>
  </si>
  <si>
    <t>Resources to evaluate the improvements should also be planned, in addition to those on implementing actions.</t>
  </si>
  <si>
    <t xml:space="preserve">Evaluate the effectiveness of the internal communication plan through a possible regular survey: are employees aware? Which information do they still request? How many employees have you reached with the planned communication? Was the goal achieved? Did the message come across as expected? </t>
  </si>
  <si>
    <t xml:space="preserve">In order to be effective, the management system should include determination of competency for those employees that work in identified areas of significant risk through the organisation's risk assessment system.
</t>
  </si>
  <si>
    <t>Set up a Management of Change Register to keep the overview for all concerned staff. This overview shall be updated and show the actual state of all projects.
Information and training of staff (including contractors) is key.</t>
  </si>
  <si>
    <t xml:space="preserve">Map the organisation’s contributions to SDGs. </t>
  </si>
  <si>
    <t>Fully integrate sustainability in the business strategy of your organisation.</t>
  </si>
  <si>
    <t>Engage internally about sustainability topics in a simple, direct and precise manner.
By communicating internally in a clear and consistent fashion, sustainability becomes an ingrained part of your organisation's culture — one that your employees can take pride in, increasing their satisfaction.</t>
  </si>
  <si>
    <t>Engage externally ad hoc about sustainability topics with the customers, work partners and the community .
By communicating externally to business partners, suppliers and service providers you’re setting expectations about how you do business.  This can influence their practices and practices in the broader community, too. By communicating to customers, you demonstrate that you share your customers’ commitment to our environment.</t>
  </si>
  <si>
    <t>Put in place a system to measure resource efficiency in its production processes.
Put in place a purchasing policy favoring the circular economy (e.g. giving preference to eco-designed products, bio-based or secondary raw materials and promoting re-use).</t>
  </si>
  <si>
    <t>Work with the value chain to improve circular solutions for your organisation’s products.
Share best practices with business partners.</t>
  </si>
  <si>
    <t>Focus and assess your organisation's innovation projects mainly on sustainability criteria, combining environmental, economical and social considerations.</t>
  </si>
  <si>
    <t>Share best practices to scale up the benefits.</t>
  </si>
  <si>
    <t>Set up innovation programmes with industrial or academical actors in which your organisation shares means (materials, budgets, resources, etc.).</t>
  </si>
  <si>
    <t>Get to know the impact of your organisation's manufacturers and inform your clients about it.</t>
  </si>
  <si>
    <t>Engage your organisation's stakeholders to promote more sustainable consumption (guides, white papers, debates, etc.).</t>
  </si>
  <si>
    <t>Identify your organisation's potential sources of energy recovery (e.g. fatal heat, biogas production).
Enter into renewable energy supply contracts with your organisation's electricity supplier.
Fully exploit your organisation's sources of renewable energy and flexibility.</t>
  </si>
  <si>
    <t xml:space="preserve">Perform a gap analysis to identify the potential to reduce scope 1 &amp; 2 emissions. </t>
  </si>
  <si>
    <t>Set clear targets to reduce Greenhouse Gas (e.g. transition towards renewable energy) and periodically review progress towards these targets. Take actions to reduce scope 1 &amp; 2 emissions.</t>
  </si>
  <si>
    <t>Make compensations for your organisation’s remaining carbon footprint. Publish your organisation's results regarding carbon footprint for scope 3 every year.</t>
  </si>
  <si>
    <t>Set up a clear action plan with quantified objectives to ensure equal opportunities and integrate diversity aspects into all of your organisation's Human Resource processes.</t>
  </si>
  <si>
    <t>Set up preventive maintenance and housekeeping programs to maintain the safety of facilities, tools and equipment.</t>
  </si>
  <si>
    <t>Evaluate the effectiveness of the maintenance program on a regular basis, measure the success, and improve the maintenance plans.</t>
  </si>
  <si>
    <t>Establish a sophisticated risk- or knowledge-based maintenance and inspection program.</t>
  </si>
  <si>
    <t xml:space="preserve">Develop a detailed plan that establishes a schedule, organisation responsibilities, and resources needed for each activity to be completed. </t>
  </si>
  <si>
    <t xml:space="preserve">Train your employees to know and understand when and what Personal Protective Equipment (PPE) is necessary and conduct PPE assessments. </t>
  </si>
  <si>
    <t xml:space="preserve">Make employees aware that they can use the 'stop work authority' if Personal Protective Equipment (PPE) is deemed ineffective to control a hazard. </t>
  </si>
  <si>
    <t>Assign significance to the risks.</t>
  </si>
  <si>
    <t>Share key findings and associated corrective actions with relevant interested parties.</t>
  </si>
  <si>
    <t>Review the emergency plan based on lessons learned from the emergency exercises and other events.</t>
  </si>
  <si>
    <t>Ensure close cooperation with external responders by having them join some emergency exercises, know the site and have the site emergency plan accessible.</t>
  </si>
  <si>
    <t>Clearly define responsibilities for all levels in the organisation to prevent accident.
Apply the policy of the company.
Clear objectives are assigned to the process safety staff in the way to contribute to the performance, according to their responsibility level.</t>
  </si>
  <si>
    <t>Involve the employees in the policy development.</t>
  </si>
  <si>
    <t>To identify and to detail for each processes/equipment/sites: 
- The potential risks to public health and safety in normal course of operation;
- The potential risks to public health and safety in a degraded situation in the context of altered or abnormal operation.</t>
  </si>
  <si>
    <t>In addition: 
- Provide this information about the potential risks in the different situations to local residents;
- Ensure that security is controlled by the dissemination of this information.</t>
  </si>
  <si>
    <t>Accidents are used as a learning experience and to be shared.
Introduce good practices of corrective actions as preventive measures where applicable.</t>
  </si>
  <si>
    <t>Establish criteria, system and periodicity for control to assess the process safety and objectives realisation
Integrate in the management review the audit results and evaluation towards the objectives for every department or company sector.
Integrate the revision of the audit results and evaluation towards the objectives in the management review.
Identify indicators to verify the effectiveness of the system.</t>
  </si>
  <si>
    <t>Prioritise to audits and inspections results.
Use the audits results to define future objectives.</t>
  </si>
  <si>
    <t>Review all process safety related documentation regularly in order to ensure that it is up to date (e.g. all changes are considered and evaluated).</t>
  </si>
  <si>
    <t>Establish a system for staff to suggest improvement and provide their feedback from problems or incidents encountered related to the work instructions.</t>
  </si>
  <si>
    <t>Verify the effectiveness of the corrective actions.</t>
  </si>
  <si>
    <t xml:space="preserve">Identify the critical process elements and define the level of reliability these elements should have. </t>
  </si>
  <si>
    <t>Carry out an evaluation for every reactor or storage or other piece of equipment containing amounts of hazardous substances above a certain threshold to ensure there is a prevention, contention and evacuation system in place.</t>
  </si>
  <si>
    <t>Evaluate the effectiveness of the maintenance program on a regular basis. In addition, the success is measured, and the maintenance plans are improved.</t>
  </si>
  <si>
    <t xml:space="preserve">Realize practical exercises at least once per year followed by an evaluation of the effectiveness of the emergency plan. Establish an information program to communicate with the authorities, intervention force, press, community etc. and to improve preparedness in case of an emergency. </t>
  </si>
  <si>
    <t>Monitor the evolution of temperature and pressure throughout the process at normal and worst-case situations.</t>
  </si>
  <si>
    <t>Make diagrams of pipelines and instruments available and keep them up-to-date.</t>
  </si>
  <si>
    <t>Establish an emergency line available for external logistic partners (24/7 phone number). Make sure the support is available in the relevant languages.</t>
  </si>
  <si>
    <t>Make an assessment of the threats that are present towards the good practices of your organisation.</t>
  </si>
  <si>
    <t>Set up measures to manage identified threats and all relevant modifications to ensure control.</t>
  </si>
  <si>
    <t>Evaluate the effectiveness of the security risk management process periodically.</t>
  </si>
  <si>
    <t>Put in place an access procedure, where visitors can only access the site when accompanied by staff.</t>
  </si>
  <si>
    <t>Take part in working groups on cybersecurity.</t>
  </si>
  <si>
    <t>Provide information to the public authorities to enable them to draw up a specialised emergency plan for security incidents presenting a high level of risk to the organisation and/or its environment.</t>
  </si>
  <si>
    <t>Put a procedure in place where workers can report abnormal behaviour.</t>
  </si>
  <si>
    <t>Remind all workers periodically of vigilance instructions and safety procedures.</t>
  </si>
  <si>
    <t>Analyse the evolution of environmental performance and implementation of the action plans periodically and improve the effectiveness. Take into account both community concerns and the potential health, safety and environmental impacts as well as risks and opportunities arising for the context of the organisation.
Set up appropriate environmental indicators to track the environmental performance.</t>
  </si>
  <si>
    <t>Make top management of the organisation accountable for achievements of these objectives and ensure appropriate resources are made available.</t>
  </si>
  <si>
    <t>Review the waste management practices on a regular basis.</t>
  </si>
  <si>
    <t>Evaluate improvement opportunities. Integrate them into an action plan.</t>
  </si>
  <si>
    <t>Set emission reduction targets and indicators. Verify progress towards these targets systematically.</t>
  </si>
  <si>
    <t>Organise regular monitoring campaigns. Define improvement opportunities. Integrate them into an action plan.</t>
  </si>
  <si>
    <t xml:space="preserve">Put an emergency procedure in place in case of accidental pollution. Evaluate sources or reasons for accidental pollution as part of the Process Safety study. </t>
  </si>
  <si>
    <t>Make all staff aware of the environmental objectives of the organisations.
It is important all understand how they can contribute the objectives through their role, and what would be the impact if they do not. 
For specific roles such as environmental experts, continuous education shall be provided to ensure their knowledge of emerging tools and techniques is kept up-to-date.</t>
  </si>
  <si>
    <t>Establish partnerships with environmental associations to explain or even develop solutions adapted to the organisation's environmental issues.</t>
  </si>
  <si>
    <t>Communicate on the monitoring of environmental performance indicators to stakeholders in order to highlight the organisation's involvement in the environmental issues of the geographical area where it is located.</t>
  </si>
  <si>
    <t>a)</t>
  </si>
  <si>
    <t>b)</t>
  </si>
  <si>
    <t>c)</t>
  </si>
  <si>
    <t>d)</t>
  </si>
  <si>
    <t>Clearly define responsibilities for all levels in the organisation to prevent accident.
Apply the policy of the company.
Clear objectives are assigned to the occupational H&amp;S staff in the way to contribute to the performance, according to their responsibilities level.</t>
  </si>
  <si>
    <t>Get actively involved in the preparation of new legislations at national/federal level.</t>
  </si>
  <si>
    <t>Ensure the relevant performance indicators are set up and action plans are reviewed in line with the main risks and opportunities for the organisation and in line with the strategy to foster continuous improvement. Define required resources to enable realization of the action plan.</t>
  </si>
  <si>
    <t>Define the roles and resources.
Apply the policy for all.
Define specific objectives and track these objectives with indicators.</t>
  </si>
  <si>
    <t>Put a procedure in place to register the suggestions of the workers and track the modifications applied to address them.
Train staff to the appropriate ergonomic use of the equipment.
Measure the perception of staff concerning their work-life balance through an anonymous survey.</t>
  </si>
  <si>
    <t>Prepare all workers and visitors to react to an emergency by organising regular exercises. First identify, name and train responders and other persons having a role in the response to emergencies.</t>
  </si>
  <si>
    <t>Evaluate and define the minimum staff.
Processes are in place for safe operation (or shutdown) in case minimum staffing cannot be ensured (e.g. illnesses, strikes …).</t>
  </si>
  <si>
    <t>Design such that even a failure would lead to a safe situation.</t>
  </si>
  <si>
    <t>Evaluate the need for the safe supply of energies/supplies. Make alternative solutions for the main energy services available.</t>
  </si>
  <si>
    <t>Screen all workers and visitors to the site.</t>
  </si>
  <si>
    <t>Remind staff of vigilance instructions and security procedures in the event of the discovery of suspicious objects or vehicles.</t>
  </si>
  <si>
    <t xml:space="preserve">Identify the substances potentially impacted by to regulatory evolutions (e.g. substances listed on authorisation list, subject to public consultations, Risk Management Option analysis, Community Rolling Action Plan). Sign up for ECHA newsletters to be informed of the upcoming decisions or next public consultations. Make sure your management and your suppliers are aware of the latest regulatory developments and their possible impacts on products and activities. </t>
  </si>
  <si>
    <t>Get an understanding of what motivates your stakeholders and how you need to win them around.
Stakeholder needs and expectations can be both positive and negative. If stakeholders have positive needs and expectations regarding the organisation and its operations, consider how this information can reinforce programs within their business strategy. The key is that an organisation shall demonstrate active dialogue systems to solicit feedback from the stakeholders.
If using surveys to collect feedback, set a target for 'acceptable number of replies' prior to sending out the surveys. If the return rate is below your target, identify this area for improvement and develop a corrective action plan. This becomes part of the organisation's continual improvement focus.</t>
  </si>
  <si>
    <t>In an exchange with its stakeholders, it is recommended for an organisation to set up a dialogue with its stakeholders, to sound out the interest, engagement and possible participation of relevant actors in the corresponding field of the organisation's activities. This enables the organisation to explore options to carry out its activities and to develop them further based on the feedback received by the stakeholders.</t>
  </si>
  <si>
    <t>Consult these channels periodically.
People involved in a stakeholder dialogue have to agree on systems that all stakeholders understand and can follow. If necessary, these systems have to be adjusted to the requirements of the stakeholder dialogue, since stakeholder groups often have a very different understanding of feedback systems. It may be useful to coordinate feedback criteria with all stakeholders.
Search for possibilities to directly engage your organisation's stakeholders in activities through the development of common projects or partnerships.</t>
  </si>
  <si>
    <t>Have a third party reviewing the performance evaluation results of the organisation annually before public disclosure.</t>
  </si>
  <si>
    <t>Be proactive in the sharing of the organisation's performance evaluation results with relevant stakeholders.</t>
  </si>
  <si>
    <t>It is recommended to annually review the system and to decide upon what is still needed, what can be left out, where are new issues arising…</t>
  </si>
  <si>
    <t xml:space="preserve">The responsible assigned persons should define process performance indicators for each core process to be able to assess and review the improvement of their process. For complex organisations it is advised to define a responsible person for every sub-organisation (unit or department), at every level where performance could be assessed.
</t>
  </si>
  <si>
    <t>Evaluate the effectiveness of the employee involvement.
Make employee's organisation a key partner for all decisions. Establish a system rewarding good suggestions.</t>
  </si>
  <si>
    <t xml:space="preserve">Identify and describe the potential risks to public health and safety in the normal course of operations and in a degraded situation in the context of altered or abnormal operation of the operation for each of the processes, equipment and sites.
Establish and implement a Hazard Evaluation Plan.
• Use systematic approaches (e.g., job safety analysis, preliminary hazard analysis, Failure Modes and Effects Analysis, etc.) to analyse jobs or tasks performed in the plant to identify health or safety hazards associated with these jobs or tasks; 
• Perform industrial hygiene evaluations of worker exposure to chemical, physical, and biological agents; 
• Develop systems that trigger prompt evaluation of potential health and safety hazards.
</t>
  </si>
  <si>
    <t>Take appropriate corrective actions to prevent reoccurrence of accidents and incidents.</t>
  </si>
  <si>
    <t>Establish a contingencies plan including the analysis of possible contingencies and defining the acceptable response time, response groups and processes.</t>
  </si>
  <si>
    <t>Have in place safety data for all processes and substances (incl. possible intermediate substances, residues and other)
For example: evaluation of thermal and chemical stability (e.g. self-decomposition temperature, time to maximum rates, differential thermal analysis…), consequences of interference with other substances (including e.g. energy such as steam, water, cooling/heating agents), information about lower/upper explosion limits.</t>
  </si>
  <si>
    <t>Make these elements immediately available to staff working on the process. Train staff to the utilisation of the documentation and the actions arising from these procedures/manuals.</t>
  </si>
  <si>
    <t>Set up a system which allows to identify who of your employees is actually on the premises and who is absent.</t>
  </si>
  <si>
    <t>Train employees to be vigilant in order to have an early detection of emerging issues as those mentioned above.</t>
  </si>
  <si>
    <t>Define the process and responsibilities for remediation of accidental pollution.
Investigate the site to understand the situation regarding to existing pollutions.</t>
  </si>
  <si>
    <t>Identify processes and activities that can give rise to accidental emissions to the environment. Implement engineering and operating controls to prevent and detect accidental emissions (e.g. dykes, liquid-tight surfaces, double wall containers/tanks, lock-down systems for sewers or surface water drainage…). Evaluate the effectiveness of implemented controls periodically.</t>
  </si>
  <si>
    <t>Install a contact point for the neighborhood to collect complaints on odour nuisance. In case of complaint invest causes and mitigating actions.</t>
  </si>
  <si>
    <t>Embed a systematic reporting on all incidents in the organisation (evaluate their severity, analyse the root cause of the problem, suggest remedial actions and ensure they are implemented and shared appropriately). 
Next to the needed understanding of the processes where the incident happened, it is advised to ensure independency from the investigator towards the investigated department or responsible.</t>
  </si>
  <si>
    <t>Define the roles and resources.
Apply the policy for all levels in the organisation.
Define specific objectives and track these objectives with indicators.</t>
  </si>
  <si>
    <t>Disclose publicly the performance evaluation results through the organisation's channel.</t>
  </si>
  <si>
    <t>Reacts to specific demands of the local schools and employment organisation. Establish a dialogue with the local representatives.</t>
  </si>
  <si>
    <t>Set up minimum requirements regarding HSE&amp;S in the specifications for logistics providers for the organisation.</t>
  </si>
  <si>
    <t>Optimize decision making on conception of products to reduce their impact on health and environment, using generic Life Cycle Analysis and carbon footprint assessment tools as well as the current eco-design product criteria or similar eco-design concepts as a reference.</t>
  </si>
  <si>
    <t xml:space="preserve">Investigate the available information on risk characterization to reduce risk from the conception. It can be reflected in avoiding the use of harmful chemicals, including but not limited to those that are carcinogenic, mutagenic, toxic for reproduction, or persistent and bio-accumulative. Further reduction of the risk to each identified user or contact group is implemented. Make your commitment visible to others. </t>
  </si>
  <si>
    <t xml:space="preserve">Constantly monitor information on the effect of its and similar products on health and the environment during their use and after the end of their life and update REACH dossiers and safety data sheets accordingly.
Record and follow-up on the safety/security incidents/accidents reported by clients and final users to integrate them in the prioritization process. 
Identify key criteria for decision making. </t>
  </si>
  <si>
    <t>Submit prioritization and its justification to public consultation with set deadlines to allow for industry or other stakeholders to submit additional information.</t>
  </si>
  <si>
    <t>Follow the results of existing innovation panels and collaborations.</t>
  </si>
  <si>
    <t>Participate to collaborative interactions on innovation with industrial or academical actors.</t>
  </si>
  <si>
    <t>Collaborates with peers and partners of the chemical industry to support sustainable consumption modes.</t>
  </si>
  <si>
    <t>Create partnerships with geographically related organisations to develop "local synergies" (example: sale of fatal heat between two entities).
Implement the identified collaborations.</t>
  </si>
  <si>
    <t>Set up a collaboration with public relief organisations to define the actions to be taken in the event of an incident (e.g. crisis exercises, training by the organisation...).</t>
  </si>
  <si>
    <t>Grant preferred processes to trusted business partners.
Figure out the satisfaction level of your business partners, in order to maintain a good collaboration and to interact when necessary.</t>
  </si>
  <si>
    <t xml:space="preserve">Take into account human health and environment early in the product development process: you can proceed with systematic screening tests early in the design process. 
Gather relevant actors within the organisation and external partners when elaborating the functional specifications of new products in order to identify possible design paths.
Mobilise human and financial resources to research potential design paths that also take into account of EU chemicals (REACH, BPR...) and products regulations.  </t>
  </si>
  <si>
    <t>Guidance on how to put in place a process to design products with improved sustainability outcomes is given by https://www.wbcsd.org/contentwbc/download/5870/80216</t>
  </si>
  <si>
    <t>Plan specific actions to reduce your organisation’s water consumption, based on key issues identified through monitoring. 
Good water stewardship approaches are: EWS-https://ews.info/ and CDP – Water- https://www.cdp.net/en/water</t>
  </si>
  <si>
    <t>Invest in more water-efficient technologies and apply infiltration rainwater from the sites (roofs, roads) in the ground to participate in the recharge of groundwater.
Good water stewardship approaches are: EWS-https://ews.info/ and CDP – Water- https://www.cdp.net/en/water</t>
  </si>
  <si>
    <t xml:space="preserve"> </t>
  </si>
  <si>
    <t>notes</t>
  </si>
  <si>
    <t>Action plan</t>
  </si>
  <si>
    <t>by whom?</t>
  </si>
  <si>
    <t>accomplished (date)</t>
  </si>
  <si>
    <t>when? (date)</t>
  </si>
  <si>
    <t>This technical page contains reference data and formules for each chapter.</t>
  </si>
  <si>
    <t>Yellow fields are editable</t>
  </si>
  <si>
    <t>ISO50001</t>
  </si>
  <si>
    <t>GHS</t>
  </si>
  <si>
    <t>Ensure when non-conformities occur corrective actions are taken and reported to the senior management.</t>
  </si>
  <si>
    <t xml:space="preserve">Identify employees at risk for exposure to health and safety hazards.
</t>
  </si>
  <si>
    <t>Determine the following for the identified incident scenarios:
o the effects of hazardous phenomena on public health and safety and their intensity (severity scale);
o the probability of occurrence (probability scale) and from this the level of risk or criticality (coupling of severity and probability).
Share your best practices with business partners or through associations.</t>
  </si>
  <si>
    <t xml:space="preserve">Apply Best Available Technologies (BATs ),  e.g. SIS, redundant installations, fail-safe installations … </t>
  </si>
  <si>
    <t>Test, document and review safety critical equipment before start up the installation.
Its intended function is verified and documented.
Establish a procedure describing corrective actions and temporary solutions until corrective action has been carried out if any remaining risks are assessed before startup.</t>
  </si>
  <si>
    <t>Keep documentation available, including set up, maintenance and updates of the process and equipment</t>
  </si>
  <si>
    <t>Identify the responsible staff for the realisation of the maintenance programme. Indicators are set up to monitor maintenance activities (% of completion, problems encountered, etc.).</t>
  </si>
  <si>
    <t>Perform tests to verify correct operation of emergency systems and responsible staff are clearly identified.</t>
  </si>
  <si>
    <t>Evaluate the potential impact of the waste generation and emissions (air, water, noise…).</t>
  </si>
  <si>
    <t>Establish reduction priorities based on the evaluation. Communicate the inventory to the employees and the public.</t>
  </si>
  <si>
    <t>Communicate the results of the impact assessment, the inventory and the potential risks to the employees and the public.</t>
  </si>
  <si>
    <t>Identify risk-activities towards ground water pollution. Identify and implement engineering and operating controls</t>
  </si>
  <si>
    <t>Assess ground water quality periodically to identify potential groundwater contamination. Assess data versus applicable ground water quality standards.</t>
  </si>
  <si>
    <t>Identify risk-activities towards soil pollution. Identify and implement engineering and operating controls : 
- Provide liquid-tight tanks for pollutants stored in drums, tanks or vats in order to recover the possible flows.
- Provide a sealed floor where dangerous substances are handled or delivered.</t>
  </si>
  <si>
    <t>Put in place measures and procedures to minimize the impact of accidental spills to soil. Monitor periodically soil quality. Assess data versus applicable soil quality standards.</t>
  </si>
  <si>
    <t>Make sure the pollution management plan is budgeted and implemented in the site's management.</t>
  </si>
  <si>
    <t>Set emission reduction targets and indicators. Verify progress towards these targets systematically. In case of plastics, companies may decide to participate in operation clean sweep OCS https://www.opcleansweep.org/ to reduce flake, pellet &amp; powder loss.</t>
  </si>
  <si>
    <t>Assess what are the main sources of noise on your site. Consider normal and abnormal operating conditions is the assessment as well as day and night situations.
Implement controls (engineering and operating) to prevent noise generation.</t>
  </si>
  <si>
    <t>Assess what are the main (potential) sources of odour on your site. Consider normal and abnormal operating conditions is the assessment as well as day and night situations.
Implement controls (engineering and operating) to prevent odour emissions.</t>
  </si>
  <si>
    <t>Take into consideration factors such as intended use, expected product lifetime, durability, reuse, recyclability or beneficial disposition of the product in its development to take into account the full Life Cycle Analysis of the product (including end of life). 
Implement a procedure to develop product substitution strategies for critical products, by identifying appropriate resources and clear objectives. Consider energy performance improvement opportunities in the design of energy consuming processes.</t>
  </si>
  <si>
    <t>Contribute to local employment and support local schools: during recruitments, by welcoming interns from local schools, by participating in school activities…</t>
  </si>
  <si>
    <t>Define and implement an energy data collection plan. Specify the data necessary to monitor the key characteristics and define how, at what frequency the data will be collected and retained.</t>
  </si>
  <si>
    <t>Determine energy performance indicators (EnPIs) appropriate for measuring and monitoring the energy performance. The EnPIs should enable the organisation to demonstrate energy performance improvement. It is therefore important to consider variables that significantly affect energy performance (f.e. production units) in the establishement of EnPIs. Compare EnPIs to their respective energy baseline EnBs. Establish improvement objectives and energy targets based on these data. Invest in smart technologies to improve energy performance.</t>
  </si>
  <si>
    <t xml:space="preserve">Analyse the evolution of energy consumption and energy use through the energy review. Identify significant energy uses, determine and prioritise opportunities for improving energy performance and estimate future energy use and consumption. Evaluate &amp; improve the effectiveness of the energy reduction plan regularly.
Evaluate the effectiveness of the implementations made. 
</t>
  </si>
  <si>
    <t>minimum score</t>
  </si>
  <si>
    <t>SDG1</t>
  </si>
  <si>
    <t>SDG2</t>
  </si>
  <si>
    <t>SDG3</t>
  </si>
  <si>
    <t>SDG4</t>
  </si>
  <si>
    <t>SDG5</t>
  </si>
  <si>
    <t>SDG6</t>
  </si>
  <si>
    <t>SDG7</t>
  </si>
  <si>
    <t>SDG8</t>
  </si>
  <si>
    <t>SDG9</t>
  </si>
  <si>
    <t>SDG10</t>
  </si>
  <si>
    <t>SDG11</t>
  </si>
  <si>
    <t>SDG12</t>
  </si>
  <si>
    <t>SDG13</t>
  </si>
  <si>
    <t>SDG14</t>
  </si>
  <si>
    <t>SDG15</t>
  </si>
  <si>
    <t>SDG16</t>
  </si>
  <si>
    <t>SDG17</t>
  </si>
  <si>
    <t>Initiate and Plan</t>
  </si>
  <si>
    <t>Improve Continuously</t>
  </si>
  <si>
    <t>Promote and Sustain Excellence</t>
  </si>
  <si>
    <t>Report on distance to compliance with ISO 9001</t>
  </si>
  <si>
    <t>Minimum score for ISO 9001</t>
  </si>
  <si>
    <t>Report on distance to compliance with GHS</t>
  </si>
  <si>
    <t>Minimum score for RCMS</t>
  </si>
  <si>
    <t>Report on distance to compliance with RCMS</t>
  </si>
  <si>
    <t>Minimum score for RC 14001</t>
  </si>
  <si>
    <t>Report on distance to compliance with RC 14001</t>
  </si>
  <si>
    <t>Minimum score for EMAS</t>
  </si>
  <si>
    <t>Report on distance to compliance with EMAS</t>
  </si>
  <si>
    <t>Report on distance to compliance with ISO 50001</t>
  </si>
  <si>
    <t>Minimum score for ISO 50001</t>
  </si>
  <si>
    <t>Minimum score for ISO 45001</t>
  </si>
  <si>
    <t>Report on distance to compliance with ISO 45001</t>
  </si>
  <si>
    <t>Minimum score for ISO 26000</t>
  </si>
  <si>
    <t>Report on level of adaptation of the ISO 26000 principles</t>
  </si>
  <si>
    <t>Report on distance to compliance with ISO 14001</t>
  </si>
  <si>
    <t>CHAPTER 1 : A corporate leadership culture</t>
  </si>
  <si>
    <t>CHAPTER 4 : Influencing business partners</t>
  </si>
  <si>
    <t>CHAPTER 5 : Engaging stakeholders</t>
  </si>
  <si>
    <t>CHAPTER 6 : Contributing to sustainability</t>
  </si>
  <si>
    <t>Your answer</t>
  </si>
  <si>
    <t>Minimum score for ISO 14001</t>
  </si>
  <si>
    <t>Make the risk management information publicly available and transparent.
Collaborate with working groups to produce information on risk management.</t>
  </si>
  <si>
    <t>Improve the risk management measures by seeking feedback from downstream users on uses, transport, storage.
Take into account the recyclability of the product in downstream communications. 
Reduce the risk by using the following order of priority: inherently safe design, protective devices and information for users.
Prevent improper handling or storage, or misuse of the product by adopting measures to avoid these conditions (e.g. packaging to reduce risks of leaking).</t>
  </si>
  <si>
    <t>answers to be completed</t>
  </si>
  <si>
    <r>
      <rPr>
        <b/>
        <i/>
        <sz val="11"/>
        <color rgb="FFFF0000"/>
        <rFont val="Calibri"/>
        <family val="2"/>
        <scheme val="minor"/>
      </rPr>
      <t>These implementation tips are by no means intended to be prescriptive or mandatory. They are of advisory nature to support signatories of the Responsible Care Global Charter in their efforts to strengthen the Responsible Care initiative.</t>
    </r>
    <r>
      <rPr>
        <sz val="11"/>
        <color theme="9" tint="-0.249977111117893"/>
        <rFont val="Calibri"/>
        <family val="2"/>
        <scheme val="minor"/>
      </rPr>
      <t xml:space="preserve">
Tip are structured according to chapters, scroll downwards to find the other chapters.</t>
    </r>
  </si>
  <si>
    <t>Click to add a tip to the action plan.</t>
  </si>
  <si>
    <t>It is advised to communicate the policy to employees and support them in understanding it. Options for communicating your policy internally include posting it at work sites, incorporating it into training classes and materials, and referring to it at staff or all-hands meetings. Test awareness and understanding from time to time by asking employees if they know where they can find a Health, Safety, Environment, Energy &amp; Sustainability policy, what it means to them, and how it affects their work.
It is advised to clearly state, in the policy, the organisaton's commitment to continual Responsible Care improvement.</t>
  </si>
  <si>
    <t>Test awareness and understanding from time to time by asking employees if they know that there is a Health, Safety, Environment, Energy &amp; Sustainability policy, what it means to them, and how it affects their work.
The organisation may wish to periodically test awareness of the policy with their stakeholders as part of its process to gauge its communications effectiveness.
The list of stakeholders should be reviewed and updated to reflect changing circumstances.</t>
  </si>
  <si>
    <t>Top score, re-evaluate external and internal issues every years and follow-up regularly on the progress made on the actions.</t>
  </si>
  <si>
    <t>Get actively involved in the preparation of new legislations at European level or work together with authority representatives in the impact assessment of the on both industrial enterprises and the environment.</t>
  </si>
  <si>
    <t>Let the management designate a department/employee responsible for documenting EU regulations related to safety, health and environmental protection, and the degree of their compliance with the applicable laws on Health, Safety, Environment, Energy &amp; Sustainability matters.</t>
  </si>
  <si>
    <t>Assign a group of persons to work on the implementation of a Health, Safety, Environment, Energy &amp; Sustainability management system, and ask them to report to the highest level of management.
Use clear, concise and specific language so that everyone will know what is expected.
- Define responsibility at every level within the organisation.
- Assign responsibilities only to those who are assigned to implement, direct, and control the actions within their area of responsibility.
- Measure employee performance on assigned responsibilities.
Be aware that the most effective employee involvement programs start by involving employees during the implementation phase of the management system (Health, Safety, Environment, Energy &amp; Sustainability).</t>
  </si>
  <si>
    <t>As a first step, assign a central person with experience in Health, Safety, Environment, Energy &amp; Sustainability to work on the implementation of a Health, Safety, Environment, Energy &amp; Sustainability management system, and ask him/her to report to the highest level of management.
Be aware that the most effective employee involvement programs start by involving employees during the implementation phase of the management system (Health, Safety, Environment, Energy &amp; Sustainability).</t>
  </si>
  <si>
    <t xml:space="preserve">Get the management board involved:
- Integrate Health, Safety, Environment, Energy &amp; Sustainability into the strategic thinking of the management;
- Train the managers so that it becomes a reflex to take the Health, Safety, Environment, Energy &amp; Sustainability matters automatically into account;
- Translate the Health, Safety, Environment, Energy &amp; Sustainability performance into other areas, e.g. corporate profits, financial, customer benefits, etc.
- Keep communicating.
Long-term commitment, as evidenced by consistent application of organisation Health, Safety, Environment, Energy &amp; Sustainability, is essential to the success of programs. Inconsistent or lack of management leadership will undermine the credibility of the employee on Health, Safety, Environment, Energy &amp; Sustainability policies. Employees will observe whether the management is truly committed to the health and safety policy. If the management support is perceived not sincere (for example, ignoring the established safety requirements), the credibility of the management will erode. </t>
  </si>
  <si>
    <t>The management board becomes an ambassador for the management system (Health, Safety, Environment, Energy &amp; Sustainability) and leads by example:
Get the management board involved:
- Include Health, Safety, Environment, Energy &amp; Sustainability in new year's speeches, staff parties, internal competitions, etc;
- Ensure visibility of environmental policies, actions and outcomes;
- Bring the message to customers;
- Keep communicating.</t>
  </si>
  <si>
    <t>Establishing and implementing a policy is a good way to clearly inform your employees what is expected from them on Health, Safety, Environment, Energy &amp; Sustainability activity.
The policy can be a stand-alone document, or integrated to quality or other organisational policies. Senior management has a key role in formulating, implementing and communicating the policy.
The policy considers:
- the organisation's mission, values and beliefs;
- continuous improvement;
- compliance with relevant Health, Safety, Environment, Energy &amp; Sustainability laws and regulations;
- compliance with other Health, Safety, Environment, Energy &amp; Sustainability criteria to which the organisation subscribes;
- communications with stakeholders;
- coordination with other organisational policies.
Keep your policy simple and understandable. Ask yourself what you are trying to achieve and how you can best communicate within the organisation. Test simplicity and clarity by asking "Could our employees describe the intent of our policy in maximum twenty words?". Match the content of your policy with your organisation's objectives and targets so that the policy reflects consistency with those objectives and targets.
Commitment to compliance with laws and regulations is a given.
Before making a commitment to meet other Health, Safety, Environment, Energy &amp; Sustainability-related requirements, the organisation may wish to conduct an inventory to understand the extent of the commitment.</t>
  </si>
  <si>
    <t>Define the governance structure for the management of Health, Safety, Environment, Energy &amp; Sustainability topics. Assign responsible persons with clear roles.</t>
  </si>
  <si>
    <t>It is advised that the responsible persons are part of a team and with a Health, Safety, Environment, Energy &amp; Sustainability responsible person reporting directly to the highest level of management. Ideal would be if the Health, Safety, Environment, Energy &amp; Sustainability responsible is someone that has involvement at the highest level of the organisation.</t>
  </si>
  <si>
    <t>Consider Health, Safety, Environment, Energy &amp; Sustainability requirements or improvements to make during capital and expense budget planning.</t>
  </si>
  <si>
    <t>Retain qualified Health, Safety, Environment, Energy &amp; Sustainability personnel (employees and/or consultants) able to advise the management on appropriate actions for handling specific Health, Safety, Environment, Energy &amp; Sustainability issues.
Consider Health, Safety, Environment, Energy &amp; Sustainability requirements during capital and expense budget planning cycles.
Provide appropriate training and resources to employees throughout all levels of the organisation, e.g., encourage employees to attend Health, Safety, Environment, Energy &amp; Sustainability seminars, meetings and conferences.</t>
  </si>
  <si>
    <t xml:space="preserve">Prepare some communication materials on relevant Health, Safety, Environment, Energy &amp; Sustainability. </t>
  </si>
  <si>
    <t>Design and develop Health, Safety, Environment, Energy &amp; Sustainability training materials and techniques for all levels of the organisation. These can potentially include management briefings; ongoing supervisory training programs; information on policies, procedures, and programs in regularly scheduled safety meetings.</t>
  </si>
  <si>
    <t>Inform regularly employees and workers on relevant Health, Safety, Environment, Energy &amp; Sustainability topics, objectives and impacts.</t>
  </si>
  <si>
    <t>Arrange moment of dialogue within the organisation, enabling all employees to understand the interests and concrete implications of a management system (Health, Safety, Environment, Energy &amp; Sustainability), encourage personal initiatives and change objectives based on practical feedback from the field.
- Encourage upward communication by getting employees involved in the development and implementation of procedures and programs.
- Establish programs to make employees more aware of their role in identifying and communicating specific hazards and/or corrective actions.
- Recognize employee participation or contributions to Health, Safety, Environment, Energy &amp; Sustainability programs in mentionning them in publications or through award programs.
- Provide suggestion boxes for input of Health, Safety, Environment, Energy &amp; Sustainability ideas or concerns. Communicate follow-up actions and provide feedback on suggestions.</t>
  </si>
  <si>
    <t>Create a comprehensive set of internal regulations for departments and staff regarding Health, Safety, Environment, Energy &amp; Sustainability.</t>
  </si>
  <si>
    <t>Objectives are integrated in the definition of the job descriptions of those with Health, Safety, Environment, Energy &amp; Sustainability responsibilities that are linked to the management system (Health, Safety, Environment, Energy &amp; Sustainability).</t>
  </si>
  <si>
    <t>Objectives are integrated in the definition of the job descriptions of all managers and Health, Safety, Environment, Energy &amp; Sustainability that are linked to the management system (Health, Safety, Environment, Energy &amp; Sustainability).</t>
  </si>
  <si>
    <t xml:space="preserve">Objectives are integrated in the definition of the job descriptions of all employees that are linked to the management system (Health, Safety, Environment, Energy &amp; Sustainability) or implement other incentives to motivate Care performance of employees at all levels of the organisation. </t>
  </si>
  <si>
    <t xml:space="preserve">Set up an evaluation moment to review Responsible Care performance and identify possible needs for changes to the policy, goals, objectives, targets, other elements of the management system, changing circumstances and the commitment to continual improvement.
Include the following in this review: audit results, possible nonconformities and to set up an action plan to improve your performance. </t>
  </si>
  <si>
    <t xml:space="preserve">Make sure to follow up on the actions regularly. Discuss the performance review and the interaction with stakeholders regularly with top management. Review the Key Performance Indicators at least on a quarterly basis in order to see emerging trends as early as possible. </t>
  </si>
  <si>
    <t>It is advised to design training programs to achieve the goals, objectives and targets established -in addition to compliance with the legal and other Health, Safety, Environment, Energy &amp; Sustainability-related requirements.
Training can occur on many levels including classroom-type, operations and 'on-the-job'-learning. 
Training programs can be established for new employees (and contractors) as well as ongoing training efforts for all employees (and contractors). Develop employee orientation programs that stress Responsible Care-related issues.
It is important that an organisation maintains its training records for each employee. This can be done through a paper tracking system or a database.</t>
  </si>
  <si>
    <t>Set up a Management of Change Procedure to ensure risk assessments revision (Health &amp; Safety, environmental and process safety) of the operation manuals, permits and other documentation affected by the change, as appropriate.</t>
  </si>
  <si>
    <t>It is advised to manage the documents in a systematic way, keeping them up-to-date and removing invalid documentation.
It is important to ensure access to workers on documentation as applicable to their position.</t>
  </si>
  <si>
    <t>It is advised to make Health, Safety, Environment, Energy &amp; Sustainability documentation is accessible to all employees.</t>
  </si>
  <si>
    <t>Communicate the policy to your stakeholders as appropriate, and make it available to the public. Your stakeholders can include on-site contractors, commercial partners, members of the community etc., as identified by the organisation. Companies may want to consider maintaining a generic list of its stakeholders and how it communicates the policy and other information to them. The organisation may wish to periodically test awareness of the policy with these stakeholders as part of its process to gauge its communications effectiveness.
The policy also needs to be available to the public. Some examples of how to communicate it to the public is by posting the policy on the organisation website, placing the policy on business cards, placing it in annual reports or other publications...
Date the policy and include a signature of a senior management representative. This will demonstrate senior management commitment to the policy.
Conduct an inventory with management personnel to determine what they do to show support for Health, Safety, Environment, Energy &amp; Sustainability/Responsible Care (e.g. management involvement in Health, Safety, Environment, Energy &amp; Sustainability programs, speeches, goal setting activities...).</t>
  </si>
  <si>
    <t>Communicate to the management board the potential positive impacts of the Health, Safety, Environment, Energy &amp; Sustainability management system on the organisation's business (i.e. brand image, social acceptability of activities, differentiation from competition, operational efficiency…).</t>
  </si>
  <si>
    <t>Conduct an inventory of your Responsible Care/Health, Safety, Environment, Energy &amp; Sustainability programs to determine existing employee involvement in their development, communication and implementation. Build on existing success. Focus on strengthening areas where employees may not have as much participation.
Involve employees in Health, Safety, Environment, Energy &amp; Sustainability activities such as awareness programs toward the community, etc.
Be aware that the most effective employee involvement programs start by involving employees during the implementation phase of the management system (Health, Safety, Environment, Energy &amp; Sustainability).</t>
  </si>
  <si>
    <t>Define which kind of changes require coverage by the Management of Change procedure and clarify the approach to implement a change in the organisation:
How to inform the rest of the organisation? What are the conditions for an approval of a change? Who is authorized to approve? Who is empowered to validate the proper implementation of a change?</t>
  </si>
  <si>
    <t>Evaluate plant tasks and assignments to identify any specific physical and medical requirements associated with a specific task.
• It is recommended that qualified health and safety personnel observe work being performed and review job descriptions and duties of the various jobs and tasks performed throughout the plant;
• Prioritize jobs for which assessment criteria will be established. It is recommended that health professionals (e.g., occupational medicine physicians or occupational health nurses) determine on an individual basis the risk to an employee for an adverse health outcome that may result from the performance of essential main job functions, with or without reasonable adjustment.</t>
  </si>
  <si>
    <t>Health professionals are advised to ensure that only they review the results of medical testing to ensure confidentiality of medical results.</t>
  </si>
  <si>
    <t>Assess an individual's ability to perform a particular task or assignment using medical criteria that are task related.
• Health professionals are advised to identify any special medical tests that would be useful for evaluating individuals for a particular job (e.g., visual tests for persons driving a motorized vehicle), and incorporate them into preplacement health assessments;
• Health professionals are advised to ensure that statements of risk of adverse health outcomes are based solely on the medical tests that relate to the job requirements, and not on any other tests that might be conducted as part of routine health assessments;
• Health professionals are advised to conduct baseline medical testing of employees, when appropriate, to detect conditions that would interfere with their ability to safely perform a specific job.</t>
  </si>
  <si>
    <t>Set up a Health &amp; Safety program by the management of the organisation.</t>
  </si>
  <si>
    <t>Evaluate the Health &amp; Safety programme regularly on its effectiveness (i.e. externally verified, for example via performance indicators) and take regular actions to keep employees and contractors aware of risks and opportunities and have them participate in the program.</t>
  </si>
  <si>
    <t>Put processes in place to assess: Occupational Health &amp; Safety opportunities to enhance Occupational Health &amp; Safety performance, while taking into account planned changes to the organisation, its policies, processes or its activities and:
1) Opportunities to adapt work, work organisation and work environment to workers;
2) Opportunities to eliminate hazards and reduce Occupational Health &amp; Safety risks;
3) Other opportunities for improving the Occupational Health &amp; Safety management system.</t>
  </si>
  <si>
    <t>Provide trainings to new hires regarding H&amp;S. Allow them to participate in discussions regarding to the H&amp;S policy.</t>
  </si>
  <si>
    <t>Determine for the identified accident scenarios : 
- The effects of hazardous phenomena on public health, safety and their intensity (severity scale).
- The probability of occurrence (probability scale) and from this the level of risk or criticality (coupling of severity and probability).</t>
  </si>
  <si>
    <r>
      <t>Establish classification criteria for the accidents (based on nature/consequence and potential risks).
Identify the incidents linked with process safety (at least under definitions of the ICCA Indicator of Performance of Process Safety (LoC)) (</t>
    </r>
    <r>
      <rPr>
        <sz val="11"/>
        <color rgb="FF0070C0"/>
        <rFont val="Calibri"/>
        <family val="2"/>
        <scheme val="minor"/>
      </rPr>
      <t>https://cefic.org/app/uploads/2019/02/Cefic-ICCA-Guidance-on-Process-Safety-Performance-Indicators.pdf</t>
    </r>
    <r>
      <rPr>
        <sz val="11"/>
        <rFont val="Calibri"/>
        <family val="2"/>
        <scheme val="minor"/>
      </rPr>
      <t>).</t>
    </r>
  </si>
  <si>
    <t xml:space="preserve">Establish a continuous communication system in place or control system of the presence of the workers at critical posts or isolated tasks.
Review periodically the instructions for the critical works.
Establish a system of work permits for critical equipment and installations. </t>
  </si>
  <si>
    <t>It is recommended to have a detailed plan of the Installation location. These plans are in place for the site, the building(s), floor plans, evacuation routes and – where needed – areas of specific safety requirements (e.g. distance with respect to other requirements (ATEX; escape routes, adjacent buildings, etc.).</t>
  </si>
  <si>
    <t>It is recommended to have alarms in case of deviations in the process, at permanently occupied locations.</t>
  </si>
  <si>
    <t>Include in the program clear criteria concerning: updates in case of non-conformities, periodicity, goals and specific maintenance instructions for all equipment with an influence on process safety.
Establish a specific program for those parts which are critical for process safety (locks, loops, security valves, rupture disks…).</t>
  </si>
  <si>
    <t xml:space="preserve">In addition, the emergency plan has been prepared and integrated with an external emergency plan with the collaboration of partners and neighbouring organisations (when applicable). </t>
  </si>
  <si>
    <t>Have a procedure for land use planning to evaluate and obtain knowledge about the neighbouring community (e.g. schools, kinder gardens, hospitals, nursing homes, shopping and sports centers …) and to evaluate the need for preparedness, communication and evacuation in case of an emergency and – if needed – to evaluate the cessation of production.</t>
  </si>
  <si>
    <t>Provide a continuing education related to emerging process safety tools and techniques company process safety experts).</t>
  </si>
  <si>
    <t>Make available the proof of the competences of all staff contributing to process safety (qualifications for maintenance in ATEX zones, dis- and enabling of alarms and safety-critical equipment, verification of safety measures and installations, authorizations of contractors, professional carnet, etc).</t>
  </si>
  <si>
    <t>Make the characteristics of all relevant reactions in the process available.</t>
  </si>
  <si>
    <t xml:space="preserve">Give a training to employees and contractors on process safety. A training plan is in place covering all aspects of process and plant safety incl. a schedule to repeat such training on a regular basis. In addition, a re-training program is in place for employees who have responsibility in process &amp; plant safety tasks and who have been absent for a longer period of time (e.g. pregnancy, illness, sabbatical …). </t>
  </si>
  <si>
    <t>Update manufacturing procedures and operation manuals covering all possible operational phases (e.g. start up, normal operation, emergency shut-down, exceptional works, etc.).
Define the operating margins and planned actions for emergencies and anomalies.</t>
  </si>
  <si>
    <r>
      <t>An example of scheme that could be used (in total or parts) is SQAS (</t>
    </r>
    <r>
      <rPr>
        <sz val="11"/>
        <color rgb="FF0070C0"/>
        <rFont val="Calibri"/>
        <family val="2"/>
        <scheme val="minor"/>
      </rPr>
      <t>https://www.sqas.org/</t>
    </r>
    <r>
      <rPr>
        <sz val="11"/>
        <rFont val="Calibri"/>
        <family val="2"/>
        <scheme val="minor"/>
      </rPr>
      <t>). Companies may decide to use other schemes or systems/criteria if available. The choice of a logistic provider is based on each company individual decision-making process which may or may not include SQAS.</t>
    </r>
  </si>
  <si>
    <t>Include the logistic chain into your site emergency plan.
Be prepared to provide assistance for cleanup of spill accidents during transport (e.g. through ICE or any similar system).</t>
  </si>
  <si>
    <t xml:space="preserve">Identify, track and mitigate cybersecurity risks that impact business and Health, Safety, Environment &amp; Sustainability systems by utilizing a risk-based approach to threat mitigation. </t>
  </si>
  <si>
    <t>Pay particular attention to abnormal behavior and risks of radicalisation among employees and providers.</t>
  </si>
  <si>
    <t>Set up a pollution management plan:
- Map the existing pollutions.
- Draft remediation plans to understand the various remediation options.
- Define the approach in time to manage these pollutions.
- If the pollution remains, monitor to ensure it doesn't spread and be prepared to take action if it does.</t>
  </si>
  <si>
    <t>Inform the local community periodically about environmental aspects related to their activities.</t>
  </si>
  <si>
    <t>Implement a process to prioritise products to identify those that require a more detailed evaluation, assessment, and risk management controls, as well as those that require additional data and information gathering. Apply a science- and riskbased approach, considering hazard, intended uses and exposure potential when prioritising the products. Include criteria that are applied uniformly to all products screened and that incorporate relevant, credible scientific advances and consider significant new information to ensure that prioritisation decisions remain current.
It is recommended that the prioritisation also includes distribution, transportation and use of raw materials and products.</t>
  </si>
  <si>
    <t xml:space="preserve">The process is more elaborated and run on a continuous basis. Automatic alert for new information released on substances and products is in place (e.g. RSS feed from scientific journals). </t>
  </si>
  <si>
    <t>Ensure a clear communication on intended uses with distributors and limit the possibilities of misuse by stipulating authorizing uses in a contract. 
Pro-actively seek new (sources of) information on uses and exposure.</t>
  </si>
  <si>
    <t xml:space="preserve">Establish a clear overview on the key parameters that could affect risk characterisation: hazard, use and exposure, applicable regulations and certifications, new markets or applications, events reported through the supply chain, new testing technologies and emerging health or environmental concerns.
Determine criteria that trigger a re-evaluation of the risk assessment based on the new information available. </t>
  </si>
  <si>
    <t>Review regularly the risk characterisations to improve quality and integrate recent best practices (independently from the integration of new information). 
Enlarge the scope of the risk characterisation to integrate secondary information on hazard and uses and/or conduct a risk characterisation that covers the product life's cycle.
It is recommended to have a good knowledge of the substances used, manufactured or imported on site, even for those that are not put on the market or subject to regulatory requirements, independently from the tonnage band (minimum battery test, product sheet, DNEL/PNEC calculations).</t>
  </si>
  <si>
    <t xml:space="preserve">Reassess the risk management measures on use, storage and disposal of chemicals when new information is available on product hazard and risk characterisation. The expected level of knowledge and skills of possible user of (end-)products has to considered in the evaluations.  </t>
  </si>
  <si>
    <t>Implement a process to identify, investigate and assign significance to incidents and accidents related to its products, processes and activities associated with its operations, instances of Based on the determined level of significance,
a) Identify root causes;
b) Address and mitigate any adverse impacts;
c) Initiate and complete corrective and preventive actions;
d) Share key findings and associated corrective and preventive actions with relevant internal and external stakeholders; and
e) Review efficacy of corrective and preventive actions taken
f) Obtain authorization for acceptance under concession.
Conformity to the requirements shall be verified when nonconforming outputs are corrected.</t>
  </si>
  <si>
    <t>The organisation has internal processes in place and authorized person named in order to be ready to withdraw a product from the market where verified data demonstrates its harmfulness in some phase of its life cycle, significantly exceeding its useful value. Such processes include proper channels of communications to all stakeholders. In order to achieve a safe withdrawal, a tracking system is needed in order to know to which customers the product at issue has been sold/shipped.
Establish and maintain procedures to respond to accidents and emergency situations, and for preventing and/or mitigating the impacts that may be associated with them. These procedures shall include:
- Appropriate consideration of communications and community recovery needs;
- Appropriate participation in the development, implementation and maintenance of community emergency preparedness plans; and
- An appropriate process for responding to raw material, product, process, waste material and transportation incidents.</t>
  </si>
  <si>
    <t>It is advised to integrate new information identified in earlier processes in the SDS, and to efficiently track the different versions issued. 
New SDSs received from third parties should also be reviewed and undergo a compliance check. Further investigations should be carried on if a non-compliance is noted.</t>
  </si>
  <si>
    <t>Set up a policy specifying the organisation's commitment towards responsible sourcing. 
When purchasing equipments, goods and services, inform the providers of your organisation's environmental policy and requirements and support the CSR approach through their collaboration.
An example of scheme that could be used (in total or parts) is TfS (https://tfs-initiative.com/). Companies may decide to use other schemes or systems/criteria. A good guidance document (developed by VCI) on “Sustainable Supply Chain Management for Medium-Size companies in the chemical industry” is https://www.chemiehoch3.de/fileadmin/user_upload/News/Chemie3_Guide_Supply_Chain_eng.pdf</t>
  </si>
  <si>
    <t>When procuring energy using products, equipment or services, take energy performance of the expected lifetime as one of the criteria. When purchasing equipments, goods and services, take into account the impact on the environment through environmental criteria in the selection process for the purchased good, equipment and services.
An example of scheme that could be used (in total or parts) is TfS (https://tfs-initiative.com/). Companies may decide to use other schemes or systems/criteria.  A good guidance document (developed by VCI) on “Sustainable Supply Chain Management for Medium-Size companies in the chemical industry” is https://www.chemiehoch3.de/fileadmin/user_upload/News/Chemie3_Guide_Supply_Chain_eng.pdf</t>
  </si>
  <si>
    <t>Devote a budget to purchase equipment and services that are more respectful of the environment and set the priorities of your purchases based on impact assessments.
An example of scheme that could be used (in total or parts) is TfS (https://tfs-initiative.com/). Companies may decide to use other schemes.  A good guidance document (developed by VCI) on “Sustainable Supply Chain Management for Medium-Size companies in the chemical industry” is https://www.chemiehoch3.de/fileadmin/user_upload/News/Chemie3_Guide_Supply_Chain_eng.pdf</t>
  </si>
  <si>
    <t>Establish a policy or code of conduct on business ethics (including anti-trust/breach of competition law rules practices and corruption) and have it formally endorsed by the highest level of business.
Make the employees aware of their expected behaviour to adopt in risky situations.
One way of doing this, is by making the employees periodically take an integrity test, wherein the employees reflect on certain risky situations.</t>
  </si>
  <si>
    <t>Implement processes to prevent involvement or participation (in) to anti-trust/breach of competition law rules practices and corruption, e.g. by implementing a system for employees to signal anonymously any situation presenting such risk.</t>
  </si>
  <si>
    <t>Make the organisation's stakeholders aware of the organisation's policy or code on business ethics (including anti-trust/breach of competition law rules practices and corruption) and allow the organisation's stakeholders access to a system to signal any situations presenting such risk.</t>
  </si>
  <si>
    <t>Defined a process for the evaluation of business partners, based on the criteria regarding social issues and human rights.
An example of scheme that could be used (in total or parts) is TfS (https://tfs-initiative.com/). Companies may decide to use other scheme or systems/criteria.</t>
  </si>
  <si>
    <t>Take two of the following actions to ensure the prevention of child labour in your organisation:
- Have an age verification system in place;
- Do not have children below the age of 15 or more (please check applicable legislation). (Apprentices, school or education related internships are the only exception.);
- Ensure that labour below 18 years does not interfere with children’s schooling (sum of hours of transportation to and from work and school, school attendance and labour is less than 10 hours a day);
- Ensure that labour of young workers is not mentally, physically, socially or morally dangerous and harmful.</t>
  </si>
  <si>
    <t>Take three of the following actions to ensure the prevention of child labour in your organisation:
- Have an age verification system in place;
- Do not have children below the age of 15 or more (please check applicable legislation). (Apprentices, school or education related internships are the only exception.);
- Ensure that labour below 18 years does not interfere with children’s schooling (sum of hours of transportation to and from work and school, school attendance and labour is less than 10 hours a day);
- Ensure that labour of young workers is not mentally, physically, socially or morally dangerous and harmful.</t>
  </si>
  <si>
    <t>Take all of the following actions to ensure the prevention of child labour in your organisation:
- Have an age verification system in place;
- Do not have children below the age of 15 or more (please check applicable legislation). (Apprentices, school or education related internships are the only exception.);
- Ensure that labour below 18 years does not interfere with children’s schooling (sum of hours of transportation to and from work and school, school attendance and labour is less than 10 hours a day);
- Ensure that labour of young workers is not mentally, physically, socially or morally dangerous and harmful.</t>
  </si>
  <si>
    <t>Regularly audit the organisation's logistics partners on their capacity to ensure compliance with the organisation's requirements (incl. energy efficiency and Greenhouse Gas (GHG) emissions).
An example of scheme that could be used (in total or parts) is SQAS (https://www.sqas.org/). Companies may decide to use other schemes or systems/criteria. The choice of a logistic provider is based on each company individual decision-making process which may or may not include SQAS.</t>
  </si>
  <si>
    <t>Include the following in the organisation's downstream user dialogue:
- Providing information relating to products and services;
- Handling enquiries, contracts or orders, including changes;</t>
  </si>
  <si>
    <t xml:space="preserve">Include the following in the organisation's downstream user dialogue:
- Obtaining customer feedback relating to products and services, including downstream users' complaints.
</t>
  </si>
  <si>
    <t>Include the following in the organisation's downstream user dialogue:
- Handling or controlling downstream user property;
- Establishing specific requirements for contingency actions, when relevant.</t>
  </si>
  <si>
    <t>The organisation is advised to identify stakeholders as groups of constituents that have an interest in its operations, products or other activities. Your stakeholders can include employees, neighbours, communities, customers, suppliers, stockholders, local government, emergency responders, non-governmental organisations, media, competitors, consumer advocate groups and special interest groups, ... as identified by the organisation. Your organisation may want to consider maintaining a generic list of its stakeholders and how to communicate the policy and other information to them. 
Many organisations create a "stakeholders' matrix", which simply lists each identified stakeholder along with the title of the person primarily charged with the relationship with that stakeholder.
it is recommended to periodically review the organisation's list of stakeholders to ensure that it is up to date and relevant to its operations, products and impacts on society and the environment.</t>
  </si>
  <si>
    <t>The organisation can map out its stakeholders and classify them according to their power over your work and their interest in it, in a Power/Interest Grid for Stakeholder prioritisation.
Assessing stakeholder needs and expectations calls for the active review of stakeholder concerns and positive feedback regarding the organisation and to consider this feedback when establishing goals, objectives and targets.</t>
  </si>
  <si>
    <t>Contribute to the local community through participation in various groups, communication means, organisations of companies and representative of employees, ecological groups, professionals, neighbouring companies, neighbours associations, etc. Interact through and foresee a budget for the development of common projects, actions or partnerships according to the demands of the community.</t>
  </si>
  <si>
    <t>Set up partnerships with local employment organisms and educative programs with local schools &amp; scientific community (e.g. collaboration with universities, scholarships, research, etc.) …</t>
  </si>
  <si>
    <t>Identify impact opportunities and planned actions for contribution according to the Roadmap to SDG's for the Chemical Sector (e.g. the sectoral roadmap of WBCSD- https://www.wbcsd.org/Programs/People/Sustainable-Development-Goals/SDG-Sector-Roadmaps/Resources/SDG-Sector-Roadmaps--, the Cefic Sustainability charter -https://cefic.org/app/uploads/2019/01/Cefic-Sustainability-Charter-TeamingUp-For-A-SustainableEurope.pdf  -TeamingUp-For-A-SustainableEurope.pdf- and the ACC principles- https://www.americanchemistry.com/Sustainability/Principles.html).</t>
  </si>
  <si>
    <t xml:space="preserve">Engage both internally and externally about sustainability topics. Publish yearly a full sustainability report on all material, issues with references to Global Reporting Initiative’s (GRI) Sustainability Reporting Guidelines or equivalent.
Sharing information about policies and performance on environmental, social and governance issues will help you build trust with your customers and partners, monitor and mitigate risk, and find ways to improve efficiency, resulting in a positive impact on your financial results. </t>
  </si>
  <si>
    <t>Put a process in place to improve the resource efficiency in your organisation's production processes.
Within this process, favor eco-designed products, bio-based raw materials, secondary raw materials from recycling, and re-use through implementation of criteria on these aspects in the purchasing selection, as an alternative to non-renewable raw materials.
Evaluate the effectiveness of this process is periodically.</t>
  </si>
  <si>
    <t>Set up partnerships to improve the resource efficiency in your organisation's production design, and shares best practices with business partners.
Engage in industrial symbiosis including co-creation where intense collaboration with third companies guarantees supply of fit secondary materials to be used as raw material.</t>
  </si>
  <si>
    <t>Set up a water reduction program and report the results of this plan and your organisation’s records of water consumption.
Good water stewardship approaches include: EWS-https://ews.info/ and CDP – Water- https://www.cdp.net/en/water</t>
  </si>
  <si>
    <t>Analyse the impact of your organisation's site(s) production and products on biodiversity and put in place an action plan to limit those impacts (including your organisation's impact on deforestation, e.g. by reducing paper use). Set up an ecological inventory of the organisation's sites and products and identify the specific sensitivities of the surrounding. 
Possible actions: 
- Recreate habitats and ecological continuity with surrounding spaces
- Install a green roof and promote the ecological management of spaces
- Establish measurements facilitating biodiversity (e.g. coppice, insect house, etc.).
- ...
Among the valuable guidance documents, there is http://www.teebweb.org/areas-of-work/teeb-for-business/</t>
  </si>
  <si>
    <t>Set up indicators (human, financial and organisational) in order to protect biodiversity. Ex: evolution of practices on the maintenance of green spaces (type of weeding, frequency of mowing, species planted little greedy water ...), equipment for the protection of birdlife on structures at height, etc.
Among the valuable guidance documents, there is http://www.teebweb.org/areas-of-work/teeb-for-business/</t>
  </si>
  <si>
    <t>Proactively contribute to the preservation of natural environments over which you have a direct impact by partnering with environmental protection actors on possible actions of the organisation for local biodiversity
Mobilize employees to the organisation's commitments for the preservation of biodiversity.
Among the valuable guidance documents, there is http://www.teebweb.org/areas-of-work/teeb-for-business/</t>
  </si>
  <si>
    <t>Identify some specific actions to safeguard the services rendered to your activity (e.g. dependence on certain raw materials) by the ecosystems. 
Among the valuable guidance documents, there is http://www.teebweb.org/areas-of-work/teeb-for-business/</t>
  </si>
  <si>
    <t>Implement some specific actions to safeguard the services rendered to your activity (e.g. dependence on certain raw materials) by the ecosystems. 
Among the valuable guidance documents, there is http://www.teebweb.org/areas-of-work/teeb-for-business/</t>
  </si>
  <si>
    <t>Put in place a structured approach to safeguard the services provided by the surrounding flora and fauna (e.g. dependence on certain raw materials). Communicate externally about your organisation's results and share best practices.
Among the valuable guidance documents, there is http://www.teebweb.org/areas-of-work/teeb-for-business/</t>
  </si>
  <si>
    <t>Identify your organisation's potential sources of energy recovery and its possibilities to increase the share of renewable energy.
Analyse the subsidy possibilities concerning the transition in the choice of energy resources of the organisation. 
Initiate your organisation's energy transition through concrete projects.
Gradually replace the use of fossil fuels with renewable resources where possible.</t>
  </si>
  <si>
    <t>Identify the mid-long-term potential impacts of climate change on your organisation's activities.</t>
  </si>
  <si>
    <t>Train your staff in regard to possible security threats and the appropriate response in case such situations actually occur (e.g. how to react in case of an intruder or another breach of security). Train your staff to be vigilant (e.g. approach unknown persons who do not wear a badge).</t>
  </si>
  <si>
    <t>Monitor and control access of people, vehicles and incoming objects (including parcels) by adapting technical and human resources:
o Access control may include gates, fences, security, badge systems, intrusion detection.
o Formalize a mapping of sensitive areas and their access conditions by any person.
o Systematically check people, vehicles and goods requesting access (visitors, deliverymen, service providers) before they enter the site.</t>
  </si>
  <si>
    <t>Set up a comprehensive system to grant access to IT systems only based on passwords and – depending on the actual tasks of the employees – and access to sensitive information only on an “as-needed” basis. Establish rules on safe use of company IT systems (e.g. using IT for private reasons, access of websites…).</t>
  </si>
  <si>
    <t>ACC</t>
  </si>
  <si>
    <t>BAT</t>
  </si>
  <si>
    <t>CSR</t>
  </si>
  <si>
    <t>EnB</t>
  </si>
  <si>
    <t>EnPI</t>
  </si>
  <si>
    <t>EWS</t>
  </si>
  <si>
    <t>GHG</t>
  </si>
  <si>
    <t>GRI</t>
  </si>
  <si>
    <t>H&amp;S</t>
  </si>
  <si>
    <t>ICCA</t>
  </si>
  <si>
    <t>ICE</t>
  </si>
  <si>
    <t>KPI</t>
  </si>
  <si>
    <t>LoPC</t>
  </si>
  <si>
    <t>MoC</t>
  </si>
  <si>
    <t>PDCA</t>
  </si>
  <si>
    <t>PPE</t>
  </si>
  <si>
    <t>R&amp;D</t>
  </si>
  <si>
    <t>REACH</t>
  </si>
  <si>
    <t>SDG</t>
  </si>
  <si>
    <t>SDS</t>
  </si>
  <si>
    <t>SEU</t>
  </si>
  <si>
    <t>SQAS</t>
  </si>
  <si>
    <t>WBCSD</t>
  </si>
  <si>
    <t>link</t>
  </si>
  <si>
    <t>at Q6.1 answer 2</t>
  </si>
  <si>
    <t>https://www.wbcsd.org/Programs/People/Sustainable-Development-Goals/SDG-Sector-Roadmaps/Resources/SDG-Sector-Roadmaps</t>
  </si>
  <si>
    <t>https://cefic.org/app/uploads/2019/01/Cefic-Sustainability-Charter-TeamingUp-For-A-SustainableEurope.pdf</t>
  </si>
  <si>
    <t>https://www.americanchemistry.com/Sustainability/Principles.html</t>
  </si>
  <si>
    <t>at Q6.2 answer 2</t>
  </si>
  <si>
    <t>at Q6.10 answer 1, 2 and 3</t>
  </si>
  <si>
    <t>https://ews.info/</t>
  </si>
  <si>
    <t>https://www.cdp.net/en/water</t>
  </si>
  <si>
    <t>link 1</t>
  </si>
  <si>
    <t>link 2</t>
  </si>
  <si>
    <t>link 3</t>
  </si>
  <si>
    <r>
      <t xml:space="preserve">Guidance on how to put in place a process to design products with improved sustainability outcomes is given by </t>
    </r>
    <r>
      <rPr>
        <u/>
        <sz val="11"/>
        <color theme="4"/>
        <rFont val="Calibri"/>
        <family val="2"/>
        <scheme val="minor"/>
      </rPr>
      <t>https://www.wbcsd.org/contentwbc/download/5870/80216</t>
    </r>
  </si>
  <si>
    <t>Set up a communication procedure with local stakeholders (authorities, media, local residents…) and evaluate and improve the effectiveness of the process regularly. In case of plastics, companies may decide to participate in initiatives such as operation clean sweep OCS https://www.opcleansweep.org/ to reduce flake, pellet and powder loss.</t>
  </si>
  <si>
    <t>Once you’ve you have identified and engaged with stakeholders, determine what sustainability indicators (societal, economic and environmental) to measure so you actually get the insights you want and need; you may use the existing sector roadmaps for this purpose (link to the sectoral roadmap of WBCSD: https://www.wbcsd.org/Programs/People/Sustainable-Development-Goals/SDG-Sector-Roadmaps/Resources/SDG-Sector-Roadmaps), Charter (link to Cefic charter: https://cefic.org/app/uploads/2019/01/Cefic-Sustainability-Charter-TeamingUp-For-A-SustainableEurope.pdf), and principles (link to ACC principles: https://www.americanchemistry.com/Sustainability/Principles.html).</t>
  </si>
  <si>
    <t>Definition</t>
  </si>
  <si>
    <t>Based on </t>
  </si>
  <si>
    <t>Audit</t>
  </si>
  <si>
    <t>ISO16759</t>
  </si>
  <si>
    <t>https://ec.europa.eu/growth/industry/sustainability/circular-economy_en</t>
  </si>
  <si>
    <t>ISO14001/RC14001</t>
  </si>
  <si>
    <t>RC14001/ISO45001</t>
  </si>
  <si>
    <t>ISO14001/RC14001/ISO45001</t>
  </si>
  <si>
    <t>article 3(13) of REACH</t>
  </si>
  <si>
    <t>ISO14006</t>
  </si>
  <si>
    <t>http://ec.europa.eu/environment/emas/emas_publications/policy_en.htm</t>
  </si>
  <si>
    <t>ISO14001/RC14001/ISO26000</t>
  </si>
  <si>
    <t>ISO14050</t>
  </si>
  <si>
    <t>GHG protocol</t>
  </si>
  <si>
    <t>RC14001/RCMS</t>
  </si>
  <si>
    <t>www.iso.org</t>
  </si>
  <si>
    <t>Ergonomics Plus (ergo-plus.com)</t>
  </si>
  <si>
    <t>ISO27914</t>
  </si>
  <si>
    <t>GRI Standards 2018</t>
  </si>
  <si>
    <t>Monitoring</t>
  </si>
  <si>
    <t>ISO14001/RC14001/RCMS</t>
  </si>
  <si>
    <t>ISO14001/RC14001/ISO50001</t>
  </si>
  <si>
    <t>www.aiche.org</t>
  </si>
  <si>
    <t>Waste Framework Directive</t>
  </si>
  <si>
    <t>Management for a Small Planet" by Jean Garner Stead and W. Edward Stead, M.E. Sharpe 2009</t>
  </si>
  <si>
    <t>ACC website</t>
  </si>
  <si>
    <t>RCMS:2013</t>
  </si>
  <si>
    <t>ISO14971</t>
  </si>
  <si>
    <t>ISO18238</t>
  </si>
  <si>
    <t>http://www.europarl.europa.eu/legislative-train/theme-new-boost-for-jobs-growth-and-investment/file-strategy-for-secondary-raw-materials</t>
  </si>
  <si>
    <t>Energy use accounting for substantial energy consumption and/or offering considerable</t>
  </si>
  <si>
    <t>potential for energy performance improvement.</t>
  </si>
  <si>
    <t>Note 1 to entry: Significance criteria are determined by the organisation.</t>
  </si>
  <si>
    <t>Note 2 to entry: SEUs can be facilities, systems, processes, or equipment.</t>
  </si>
  <si>
    <t>ISO14001/RC14001/ISO26000/RCMS</t>
  </si>
  <si>
    <t>https://sustainabledevelopment.un.org/?menu=1300</t>
  </si>
  <si>
    <t>UN</t>
  </si>
  <si>
    <t>Cefic - Biodiversity and Ecosystem services What are they all about?</t>
  </si>
  <si>
    <t>EMAS IV (2017)</t>
  </si>
  <si>
    <t>Sebehodnocení  Responsible Care</t>
  </si>
  <si>
    <t>Tento nástroj slouží společnostem v chemickém sektoru k implementaci Responsible Care.</t>
  </si>
  <si>
    <t xml:space="preserve">Příručka obsahuje následující stránky: </t>
  </si>
  <si>
    <t>Začátek a předvyplnění dotazníku</t>
  </si>
  <si>
    <t>Přehled zkratek a pojmů</t>
  </si>
  <si>
    <t>Identifikace</t>
  </si>
  <si>
    <t>Identifikace
 Sadu otázek pro každou ze šesti kapitol Responsible Care</t>
  </si>
  <si>
    <t>Stránka s informací o dosažených výsledcích dle hodnocení Responsible Care</t>
  </si>
  <si>
    <t>Tipy a nejlepší praxe</t>
  </si>
  <si>
    <t>Akční plán</t>
  </si>
  <si>
    <t>Dvě tabulky s s dosaženými výsledky: 
-	Dle konkrétních otázek v rámci kapitol  -K plnění cílů udržitelného rozvoje (SDGs)</t>
  </si>
  <si>
    <t>Dvě technické stránky</t>
  </si>
  <si>
    <t>Používejte tento excelovský soubor nejlépe ve 100% rozlišení.</t>
  </si>
  <si>
    <t>Verze:12/04/2019</t>
  </si>
  <si>
    <t>Responsible Care je celosvětový dobrovolný závazek chemického průmyslu prosazovat neustálé zlepšování a dosahování vynikajících výsledků při managementu chemických látek.</t>
  </si>
  <si>
    <t>Cefic vytvořil nový systém managementu Responsible Care pro Evropu tak, aby umožnil více společnostem chemického průmyslu připojení ke skupině Responsible Care a zlepšení jejich pověsti a důvěryhodnosti.</t>
  </si>
  <si>
    <t>Revidovaný systém managementu Responsible Care poskytuje evropským chemickým společnostem jasnou, inkluzivní a progresivní cestu k neustálému zlepšování.</t>
  </si>
  <si>
    <t>Zahrnuje vývoj praktických nástrojů (rámec pro správu Responsible Care a nástroj pro samohodnocení Responsible Care), který je cenný jak pro společnosti, tak i pro národní asociace, a pro vytváření úrovní zralosti, které pomohou společnostem v průběhu času růst. Spojuje evropskou společnost Responsible Care® s nejvyššími možnými standardy (tj. Managementem kvality ISO9001, environmentálním managementem ISO14001, EMAS, energetickým managementem ISO50001, managementem zdraví a bezpečnosti ISO45001, ISO26000, RC 14001 a RCMS, dvěma technickými specifikacemi z celosvětové aplikace American Chemistry Council) spolu se zásadami udržitelnosti (tj. cíle udržitelného rozvoje OSN, Charta Cefic Sustainability Charter a ChemistryCan Initiative). V konečném důsledku přispívá k harmonizovanému přístupu Responsible Care na úrovni ICCA.</t>
  </si>
  <si>
    <t xml:space="preserve">Revidovaný systém řízení zahrnuje soustavné hodnocení výkonnosti a průběžného hodnocení malých i velkých společností nebo pracovišť, které mají nebo nemají zkušenosti s Responsible Care nebo mají či nemají zavedené standardy. Zahrnuje proto 4 následující úrovně pokročilosti/vyspělosti, které reprezentující 4 různé úrovně implementace Responsible Care: </t>
  </si>
  <si>
    <t xml:space="preserve">Úroveň 1 </t>
  </si>
  <si>
    <t xml:space="preserve">Úroveň 2 </t>
  </si>
  <si>
    <t xml:space="preserve">Úroveň 3 </t>
  </si>
  <si>
    <t xml:space="preserve">Úroveň 4 </t>
  </si>
  <si>
    <t>Zavázat se k Responsible Care</t>
  </si>
  <si>
    <t>Kandidát se zavazuje k Responsible Care a začíná se seznamovat s implementačními kroky.</t>
  </si>
  <si>
    <t>PD - Plánování a realizace: organizace zahájila implementaci Responsible Care v rámci své činnosti, jsou vypracovány a implementovány plány zlepšování.</t>
  </si>
  <si>
    <t>PDCA - plánování a kontrola: organizace dosáhla úrovně implementace, kde se plány a akce pouze neuskutečňují, ale také se hodnotí, aby vedly k neustálému zlepšování; plně implementován systémový přístup</t>
  </si>
  <si>
    <t>Podporovat a udržovat vysokou úroveň 
Organizace dosáhla zlepšeného výkonu, vyšší efektivity. Pokračuje buď přezkoumáním účinnosti svých procesů nebo sdílením osvědčených postupů s kolegy, partnery atd. S cílem podpořit budování podniků a urychlit změny.</t>
  </si>
  <si>
    <t>Upozornění: Jedná se o dobrovolný nástroj pro sebehodnocení, který vypracoval Cefic Responsible Care Issue Team, aby podpořil společnosti v hodnocení výkonnosti v rámci Charty Responsible Care Global. Tento nástroj - a veškeré doprovodné pokyny - nemění ani nenahrazuje obsah Charty Responsible Care Global Charter. Není v žádném případě zamýšleno jako normativní nebo závazné: společnosti a národní asociace mohou svobodně definovat způsob, jakým budou provádět globální chartu, včetně priorit a úrovně angažovanosti. Nakonec je na každém signatáři Globální charty, aby posoudil vhodnost opatření přijatých v rámci plnění Globální charty. Pokud jde o úplnost nebo přesnost nástroje, nejsou vzneseny žádné námitky ani záruky a Cefic ani žádná společnost, která je členem Cefic, nepřijme žádnou odpovědnost za náhradu škody jakékoli povahy vyplývající z použití nebo spolehnutí se na informace, které obsahuje.</t>
  </si>
  <si>
    <t>Můžete si vybrat, zda začnete s vyplňováním otázek nebo předběžně vyplníte některé otázky založené na dodržování externích norem.</t>
  </si>
  <si>
    <t>Povolte použití makra, aby tato funkce fungovala.</t>
  </si>
  <si>
    <t>PŘEDVYPLNĚNÍ</t>
  </si>
  <si>
    <t>Pokud splňujete následující standardy, stiskněte tlačítko pro předběžné vyplnění údajů.</t>
  </si>
  <si>
    <t>Předem vyplněné odpovědi můžete vždy ručně přepsat.</t>
  </si>
  <si>
    <t>* ISO 45001 nahrazuje OHSAS / ISO 18001</t>
  </si>
  <si>
    <t>** RCMS je technická specifikace ACC systému Responsible Care Management System</t>
  </si>
  <si>
    <t>VYPLŇTE DOTAZNÍK</t>
  </si>
  <si>
    <t>Výsledky z jednotlivých kapitol</t>
  </si>
  <si>
    <t>Podniková kultura vedení</t>
  </si>
  <si>
    <t>Ochrana lidí a životního prostředí</t>
  </si>
  <si>
    <t xml:space="preserve">Posílení systémů řízení chemických látek </t>
  </si>
  <si>
    <t>Působení na obchodní partnery</t>
  </si>
  <si>
    <t xml:space="preserve">Zapojení zasinteresovaných stran </t>
  </si>
  <si>
    <t>Přispívání k udržitelnosti</t>
  </si>
  <si>
    <t>Zkratky</t>
  </si>
  <si>
    <t>Americká rada pro chemii</t>
  </si>
  <si>
    <t>Nejlepší dostupná technika</t>
  </si>
  <si>
    <t>Společenská odpovědnost podniku (korporátu)</t>
  </si>
  <si>
    <t>Energetická základna</t>
  </si>
  <si>
    <t>Indikátor energetické výkonnosti</t>
  </si>
  <si>
    <t>Evropské vodohospodářství</t>
  </si>
  <si>
    <t>Skleníkový plyn</t>
  </si>
  <si>
    <t>Globální iniciativa pro reportování</t>
  </si>
  <si>
    <t>Zdraví a bezpečnost</t>
  </si>
  <si>
    <t>Mezinárodní rada chemických asociací</t>
  </si>
  <si>
    <t>Intervence při mimořádných událostech v chemické dopravě</t>
  </si>
  <si>
    <t>Klíčový ukazatel výkonnosti</t>
  </si>
  <si>
    <t xml:space="preserve">Ztráta primární obálky </t>
  </si>
  <si>
    <t>Řízení změn</t>
  </si>
  <si>
    <t>Plánování , realizace, kontrola, opatření</t>
  </si>
  <si>
    <t>Osobní ochranné prostředky</t>
  </si>
  <si>
    <t>Výzkum a vývoj</t>
  </si>
  <si>
    <t>Registrace, hodnocení, povolování a omezení chemických látek</t>
  </si>
  <si>
    <t>Cíle udržitelného rozvoje</t>
  </si>
  <si>
    <t>Bezpečnostní list</t>
  </si>
  <si>
    <t>Významné užití/potřeba energie</t>
  </si>
  <si>
    <t>Systém hodnocení bezpečnosti a kvality</t>
  </si>
  <si>
    <t>Světová obchodní rada pro udržitelný rozvoj</t>
  </si>
  <si>
    <t>Abecední seznam pojmů</t>
  </si>
  <si>
    <t>Pojem</t>
  </si>
  <si>
    <t>Poznámka 1: Interní audit je prováděn vlastní organizací nebo externím subjektem v jejím zastoupení.</t>
  </si>
  <si>
    <t>Poznámka 2: Audit může být kombinovaným auditem (kombinací dvou nebo více oborů).</t>
  </si>
  <si>
    <t xml:space="preserve">Systematický, nezávislý a zdokumentovaný proces získávání důkazních informací a jeho objektivní hodnocení s cílem určit, do jaké míry jsou splněna kritéria auditu.
</t>
  </si>
  <si>
    <t>Poznámka 3: Nezávislost může být prokázána tím, že je vyloučena odpovědnost za auditovanou činnost nebo za to, že nedochází ke zkreslení a střetu zájmů.</t>
  </si>
  <si>
    <t>Poznámka 4: „ Auditní důkazy “ se skládají ze záznamů, skutečností nebo jiných informací, které jsou relevantní pro kritéria auditu a jsou ověřitelné; a „auditorská kritéria“ jsou souborem zásad, postupů nebo požadavků použitých jako reference, s nimiž se porovnává důkazní informace, jak je definováno v normě ISO 19011: 2011, 3.3 a 3.2.</t>
  </si>
  <si>
    <t>Uhlíková stopa</t>
  </si>
  <si>
    <t>Čisté množství skleníkových Plynů (GHG) emise a pohlcení, vyjádřené v ekvivalentu CO2.</t>
  </si>
  <si>
    <t xml:space="preserve">Oběhové hospodářství </t>
  </si>
  <si>
    <t>V oběhovém hospodářství je hodnota výrobků a materiálů udržována tak dlouho, jak je to jen možné. Odpady a spotřeba zdrojů jsou minimalizovány a pokud výrobek dosáhne konce své životnosti, znovu se použije k vytvoření nového výrobku. To může přinést velké ekonomické přínosy, které přispějí k inovacím, růstu a vytváření pracovních míst.</t>
  </si>
  <si>
    <t>Na úrovni EU není uvedena žádná definice oběhového hospodářství. To je vážný nedostatek. Způsob, jakým EU popisuje oběhové hospodářství, obsahuje některé prvky, jak jsou zahrnuty do definice navrhované výše, ale postrádá holistický pohled na koncept oběhového hospodářství.</t>
  </si>
  <si>
    <t>Oběhové hospodářství je rozvíjející se ekonomický model, který pokrývá jak techniky, tak obchodní modely, aby se materiály a zdroje udržely co nejdéle a ideálně navždy v uzavřeném cyklu rozšířeného používání, opětovného použití a recyklace. Kritické složky oběhového hospodářství jsou průmyslová symbióza, sdílené hospodářství, „produkt jako služba“, úzký vztah mezi výrobcem a spotřebitelem, blízkost ekonomie, opětovné použití a recyklace, městská těžba, detoxikace materiálových cyklů a udržitelná spotřeba a výroba. Oproti oběhovému hospodářství se jedná o naprogramované zastarávání, downcycling, starší látky nebo ztrátu přidané hodnoty.</t>
  </si>
  <si>
    <t>Kompetence</t>
  </si>
  <si>
    <t>Schopnost aplikovat znalosti a dovednosti k dosažení zamýšlených výsledků.</t>
  </si>
  <si>
    <t>Povinnosti v oblasti dodržování předpisů nebo právní požadavky</t>
  </si>
  <si>
    <t xml:space="preserve">(Preferovaný termín) právní požadavky a jiné požadavky (přiznaný termín), které musí organizace dodržovat, a další požadavky, které musí organizace splnit nebo se rozhodne splnit. </t>
  </si>
  <si>
    <t xml:space="preserve">Poznámka 1: Povinnosti v oblasti dodržování předpisů se týkají systému řízení z hlediska ochrany životního prostředí. </t>
  </si>
  <si>
    <t>Poznámka 2: Povinnosti vyplývající z plnění závazků mohou vyplynout z povinných požadavků, jako jsou platné právní předpisy nebo dobrovolné závazky, jako jsou organizační a průmyslové normy, smluvní vztahy, kodexy praxe a dohody s představiteli měst a obcí nebo nevládními organizacemi (spolky, komunity).</t>
  </si>
  <si>
    <t>Shoda</t>
  </si>
  <si>
    <t>Splnění požadavku.</t>
  </si>
  <si>
    <t>Spotřebitel</t>
  </si>
  <si>
    <t>Jednotlivý člen široké veřejnosti nakupující nebo využívající nemovitosti, výrobky nebo služby pro komerční, soukromé nebo veřejné účely.</t>
  </si>
  <si>
    <t>Neustálé zlepšování</t>
  </si>
  <si>
    <t xml:space="preserve">Opakující se činnost pro zvýšení výkonu. </t>
  </si>
  <si>
    <t xml:space="preserve">Poznámka 1 ke vstupu: Zvyšování výkonnosti souvisí s používáním systému řízení z hlediska ochrany životního prostředí k posílení vlivu činnosti organizace na životní prostředí. </t>
  </si>
  <si>
    <t>Poznámka 2 ke vstupu: Činnost nemusí probíhat ve všech oblastech současně, nebo bez přerušení.</t>
  </si>
  <si>
    <t>Kontraktor</t>
  </si>
  <si>
    <t>Externí organizace poskytující služby organizaci v souladu s dohodnutými specifikacemi, podmínkami. Kontraktoři mohou zahrnovat údržbu, výstavbu, provoz, bezpečnost, terénní úpravy, údržbu zařízení, úklid a řadu dalších funkcí.</t>
  </si>
  <si>
    <t>Nápravná opatření</t>
  </si>
  <si>
    <t xml:space="preserve">Opatření k odstranění příčiny neshody nebo incidentu a k zabránění opakování. </t>
  </si>
  <si>
    <t>Poznámka 1 ke vstupu: Pro neshodu může být více než jedna příčina.</t>
  </si>
  <si>
    <t>Zákazník</t>
  </si>
  <si>
    <t>Organizace nebo jednotlivý člen široké veřejnosti nakupující nemovitosti, produkty nebo služby pro komerční, soukromé nebo veřejné účely.</t>
  </si>
  <si>
    <t>Distributoři</t>
  </si>
  <si>
    <t>Tyto společnosti používá organizace k prodeji (často po přebalení) svých výrobků více následným uživatelům. Distributoři se liší od „prodejců“, kteří nakupují materiál a prodávají jej pod vlastní značkou.</t>
  </si>
  <si>
    <t>Dokumentované informace</t>
  </si>
  <si>
    <t>Informace, které musí kontrolovat a udržovat organizace a medium (prostředek), na kterém jsou obsaženy.</t>
  </si>
  <si>
    <t>Poznámka 1: Dokumentované informace mohou být v jakémkoli formátu a médiích a z jakéhokoli zdroje.</t>
  </si>
  <si>
    <t>Poznámka 2: Dokumentované informace se mohou týkat:</t>
  </si>
  <si>
    <r>
      <t xml:space="preserve">•       </t>
    </r>
    <r>
      <rPr>
        <i/>
        <sz val="10"/>
        <color rgb="FF000000"/>
        <rFont val="Calibri"/>
        <family val="2"/>
        <scheme val="minor"/>
      </rPr>
      <t>systému environmentálního managementu, včetně souvisejících procesů;</t>
    </r>
  </si>
  <si>
    <r>
      <t xml:space="preserve">•       </t>
    </r>
    <r>
      <rPr>
        <i/>
        <sz val="10"/>
        <color rgb="FF000000"/>
        <rFont val="Calibri"/>
        <family val="2"/>
        <scheme val="minor"/>
      </rPr>
      <t>informací vytvořené za účelem fungování organizace (lze ji označit jako dokumentaci);</t>
    </r>
  </si>
  <si>
    <r>
      <t xml:space="preserve">•       </t>
    </r>
    <r>
      <rPr>
        <i/>
        <sz val="10"/>
        <color rgb="FF000000"/>
        <rFont val="Calibri"/>
        <family val="2"/>
        <scheme val="minor"/>
      </rPr>
      <t>důkazů o dosažených výsledcích (lze označit jako záznamy).</t>
    </r>
  </si>
  <si>
    <t>Následní uživatelé</t>
  </si>
  <si>
    <t>Každá fyzická nebo právnická osoba usazená ve Společenství, jiná než výrobce nebo dovozce, která při své průmyslové nebo profesní činnosti používá látku buď samotnou nebo obsaženou v přípravku. Distributor nebo spotřebitel není následným uživatelem.</t>
  </si>
  <si>
    <t>Ekodesign</t>
  </si>
  <si>
    <t>Začlenění environmentálních aspektů do produktového designu a vývoje s cílem snížit nepříznivé dopady na životní prostředí v průběhu celého životního cyklu výrobku.</t>
  </si>
  <si>
    <t xml:space="preserve">Přírodní zdroje, Ekosystém </t>
  </si>
  <si>
    <t>Výhody, které lidé získávají z přírodních zdrojů. Česká definice ekosystému ze Zákona 114/1992, Sb. o ochraně přírody a krajiny: Ekosystém je funkční soustava živých a neživých složek životního prostředí, jež jsou navzájem spojeny výměnou látek, tokem energie a předáváním informací a které se vzájemně ovlivňují a vyvíjejí v určitém prostoru a čase.</t>
  </si>
  <si>
    <t>Účinnost</t>
  </si>
  <si>
    <t>Rozsah, ve kterém jsou realizovány plánované aktivity a dosaženy plánované výsledky.</t>
  </si>
  <si>
    <t>Nařízení EMAS odkazuje na nařízení Evropského parlamentu a Rady (ES) č. 1221/2009 ze dne 25. listopadu 2009 o dobrovolné účasti organizací v systému Společenství pro environmentální řízení podniků a audit (EMAS) a o zrušení nařízení Rady (ES) č. 761/2001, rozhodnutí Komise 2001/681/ES a 2006/193/ES, známé jako EMAS III (Úřední věstník Evropských společenství L 342 ze dne 22. prosince 2009). Přílohy I, II a III nařízení EMAS byly pozměněny nařízením Komise (EU) 2017/1505, které vstoupilo v platnost dne 18. září 2017.</t>
  </si>
  <si>
    <t>Zaměstnanec</t>
  </si>
  <si>
    <t>Osoba ve vztahu uznávaném jako „pracovní poměr“ ve vnitrostátním právu nebo praxi.</t>
  </si>
  <si>
    <t xml:space="preserve">Kvantitativní odkazy poskytující základ pro porovnání energetické náročnosti. Výchozí stav sptřeby energie. </t>
  </si>
  <si>
    <t>Poznámka 1: Energetická základna je založena na údajích z určeného časového období a/nebo podmínek, jak jsou definovány organizací.</t>
  </si>
  <si>
    <t>Energetická účinnost</t>
  </si>
  <si>
    <t>Poměr nebo jiný kvantitativní vztah mezi výkonem, službou, zbožím, komoditami nebo energií a vstupem energie.</t>
  </si>
  <si>
    <t xml:space="preserve">Příklad: Účinnost konverze; potřebná energie/ spotřebovaná energie. </t>
  </si>
  <si>
    <t>Poznámka 1: Vstup i výstup by měly být jasně specifikovány z hlediska množství a kvality a měly by být měřitelné.</t>
  </si>
  <si>
    <t>Indikátor energetické účinnosti (ENPI)</t>
  </si>
  <si>
    <t>Kvantifikace EnPI v určitém bodě nebo za určité časové období.</t>
  </si>
  <si>
    <t>Využití energie</t>
  </si>
  <si>
    <t>Použití energie. Příklad: Větrání; osvětlení; topení; chlazení; přeprava; datové úložiště; výrobní proces.</t>
  </si>
  <si>
    <t>Životní prostředí</t>
  </si>
  <si>
    <t>Přírodní prostředí, ve kterém organizace působí, včetně ovzduší, vody, půdy, přírodních zdrojů, flóry, fauny, lidí a jejich vzájemných vztahů.</t>
  </si>
  <si>
    <t>Poznámka 1: Okolí se může rozšířit zevnitř organizace na místní, regionální a globální systém.</t>
  </si>
  <si>
    <t>Poznámka 2: Okolí lze popsat z hlediska biodiverzity, ekosystémů, klimatu nebo jiných charakteristik.</t>
  </si>
  <si>
    <t>Environmentální aspekt</t>
  </si>
  <si>
    <t>Prvek činnosti organizace nebo produktů nebo služeb, které jsou nebo mohou být v interakci s životním prostředím.</t>
  </si>
  <si>
    <t>Poznámka 1: Environmentální aspekt může způsobit dopad(y) na životní prostředí. Významným environmentálním aspektem je aspekt, který má nebo může mít jeden nebo více významných dopadů na životní prostředí.</t>
  </si>
  <si>
    <t>Poznámka 2: Významné environmentální aspekty určuje organizace, která uplatňuje jedno nebo více kritérií.</t>
  </si>
  <si>
    <t>Stav životního prostředí</t>
  </si>
  <si>
    <t>Stav nebo charakteristika prostředí určená v určitém časovém okamžiku.</t>
  </si>
  <si>
    <t xml:space="preserve">Ukazatele environmentální výkonnosti </t>
  </si>
  <si>
    <t>Environmentální cíl, cílová hodnota nebo jiný zamýšlený údaj environmentální výkonnosti stanovený vedením organizace a používaný pro účely hodnocení environmentální výkonnosti.</t>
  </si>
  <si>
    <t>Vliv na životní prostředí</t>
  </si>
  <si>
    <t>Změna životního prostředí, ať už nepříznivá nebo prospěšná, zcela nebo částečně vyplývající z environmentálních aspektů organizace.</t>
  </si>
  <si>
    <t>Systém řízení z hlediska ochrany životního prostředí</t>
  </si>
  <si>
    <t>Část systému řízení používaného pro řízení environmentálních aspektů, plnění povinností týkajících se dodržování předpisů a řešení rizik a příležitostí.</t>
  </si>
  <si>
    <t>Environmentální cíl</t>
  </si>
  <si>
    <t>Cíl stanovený organizací v souladu s její politikou v oblasti životního prostředí.</t>
  </si>
  <si>
    <t>Výkonnost související s řízením environmentálních aspektů.</t>
  </si>
  <si>
    <t>Poznámka 1: U systému environmentálního řízení lze výsledky měřit podle environmentální politiky organizace, environmentálních cílů nebo jiných kritérií s využitím ukazatelů.</t>
  </si>
  <si>
    <t>Etické chování</t>
  </si>
  <si>
    <t>Chování, které je v souladu s přijatými zásadami správného nebo dobrého chování v souvislosti s určitou situací a je v souladu s mezinárodními normami chování. Mezinárodními normami chování jsou očekávání společensky odpovědného organizačního chování odvozená od obvyklého mezinárodního práva, obecně uznávaných zásad mezinárodního práva nebo mezivládních dohod (včetně smluv a úmluv), které jsou všeobecně nebo téměř všeobecně uznávány.</t>
  </si>
  <si>
    <t>Emise skleníkových plynů v rozsahu 1, 2 a 3</t>
  </si>
  <si>
    <t>Firemní standard protokolu GHG klasifikuje emise skleníkových plynů společnosti do tří „scope = rozsahů“. Emise scope 1 jsou přímé emise z vlastněných nebo kontrolovaných zdrojů. Emise scope 2 jsou nepřímé emise z výroby nakoupené energie. Emise scope 3 jsou všechny nepřímé emise (nezahrnuté do scope 2), které se vyskytují v hodnotovém řetězci vykazující společnosti, včetně předcházejících i navazujících emisí.</t>
  </si>
  <si>
    <t>Globálně harmonizovaný systém klasifikace a označování chemických látek je mezinárodně dohodnutý standard, který řídí Organizace spojených národů pro klasifikaci a označování chemikálií, které lze považovat za základ správného chemického řízení.</t>
  </si>
  <si>
    <t>Nebezpečí</t>
  </si>
  <si>
    <t>Skutečná nebo potenciální situace, která ohrožuje život, zdraví, majetek, životní prostředí nebo pracoviště nebo jejich kombinaci.</t>
  </si>
  <si>
    <t>Mimořádná událost (nehoda)</t>
  </si>
  <si>
    <t xml:space="preserve">Výskyt nebo průběh prací, které vedou nebo by mohly vést k újmě na zdraví. </t>
  </si>
  <si>
    <t xml:space="preserve">Poznámka 1: Událost, kdy dojde ke zranění a poškození zdraví, bývá někdy označován za „nehodu“. </t>
  </si>
  <si>
    <t>Poznámka 2: Událost, kdy k žádnému zranění a poškození zdraví nedochází, ale má k tomu potenciál, může být označován jako „skoronehoda”.</t>
  </si>
  <si>
    <t>Poznámka 3: K incidentu zpravidla dochází následkem jedné nebo více neshod, nicméně k incidentu může dojít i tam, kdy nedochází k neshodě.</t>
  </si>
  <si>
    <t xml:space="preserve">Ukazatel </t>
  </si>
  <si>
    <t>Měřitelné znázornění stavu nebo stavu operací, řízení nebo podmínek.</t>
  </si>
  <si>
    <t>ISO 9001:2015 Řízení kvality (Quality management)</t>
  </si>
  <si>
    <t>ISO 9001:2015 stanoví kritéria pro systém řízení kvality. Tento standard je založen na řadě principů řízení kvality, včetně silného zaměření na zákazníka, motivace a implikace vrcholového managementu, procesního přístupu a neustálého zlepšování. Použití ISO 9001:2015 pomáhá zajistit, aby zákazníci získali konzistentní, kvalitní produkty a služby, což zase přináší mnoho obchodních výhod.</t>
  </si>
  <si>
    <t>ISO14001: 2015: Systémy environmentálního managementu - Požadavky s návodem k použití</t>
  </si>
  <si>
    <t>ISO 14001: 2015 specifikuje požadavky na systém environmentálního managementu, který může organizace použít ke zlepšení svého vlivu na životní prostředí. ISO 14001: 2015 je určena k použití organizací usilující o systematické řízení environmentálních odpovědností, které přispívají k environmentálnímu pilíři udržitelnosti. ISO 14001: 2015 pomáhá organizaci dosáhnout zamýšlených výsledků jejího systému environmentálního managementu, který poskytuje hodnotu pro životní prostředí, samotnou organizaci a zainteresované strany. V souladu s environmentální politikou organizace zahrnují zamýšlené výstupy systému environmentálního managementu:</t>
  </si>
  <si>
    <t>· Zlepšení vlivu na životní prostředí;</t>
  </si>
  <si>
    <t>· Plnění povinností v oblasti dodržování předpisů;</t>
  </si>
  <si>
    <t>· Dosažení environmentálních cílů.</t>
  </si>
  <si>
    <t>ISO 14001: 2015 je použitelná pro jakoukoli organizaci, bez ohledu na velikost, typ a povahu a vztahuje se na environmentální aspekty svých činností, produktů a služeb, které organizace stanoví, že může kontrolovat nebo ovlivňovat s ohledem na životní cyklus.</t>
  </si>
  <si>
    <t xml:space="preserve">ISO45001: 2018: Systémy řízení </t>
  </si>
  <si>
    <t>ISO 45001: 2018 specifikuje požadavky na systém řízení bezpečnosti a ochrany zdraví při práci (BOZP) a poskytuje pokyny pro jeho používání, aby organizace mohly poskytovat bezpečné a zdravé pracoviště s prevencí pracovních úrazů a nemocí z povolání, jakož i aktivním zlepšováním jejich OH&amp;S výkonu. ISO 45001: 2018 je použitelná pro všechny organizace, které si přejí zřídit, implementovat a udržovat systém řízení BOZP, aby se zlepšilo zdraví a bezpečnost při práci, eliminovaly rizika a minimalizovaly rizika BOZP (včetně systémových nedostatků), využívaly příležitosti BOZP a řešily řízení BOZP systémové neshody spojené s jeho činnostmi. ISO 45001: 2018 pomáhá organizaci dosáhnout zamýšlených výsledků jejího systému řízení BOZP. V souladu s politikou organizace BOZP jsou zamýšlenými výstupy systému řízení BOZP:</t>
  </si>
  <si>
    <t>a) neustálé zlepšování výkonu OH&amp;S;</t>
  </si>
  <si>
    <t>b) plnění právních požadavků a dalších požadavků;</t>
  </si>
  <si>
    <t>c) dosažení cílů BOZP.</t>
  </si>
  <si>
    <t>Tato norma nahrazuje předchozí OHSAS 18001 (možný přechod do roku 2021).</t>
  </si>
  <si>
    <t>ISO50001: 2018: Systémy řízení energie - Požadavky s návodem k použití</t>
  </si>
  <si>
    <t>Tato norma specifikuje požadavky na zřízení, implementaci, údržbu a zdokonalení systému řízení energií (EnMS). Zamýšleným výsledkem je umožnit organizaci systematický přístup k dosažení neustálého zlepšování energetické náročnosti a EnMS.</t>
  </si>
  <si>
    <t>ISO26000: 2010: Pokyny pro sociální odpovědnost</t>
  </si>
  <si>
    <t xml:space="preserve">ISO 26000 poskytuje návod, jak podniky a organizace mohou fungovat sociálně odpovědným způsobem. To znamená jednat etickým a transparentním způsobem, který přispívá ke zdraví a blahu společnosti. Tato norma poskytuje návod, ale žádné požadavky, protože není certifikovatelná.	www.iso.org
</t>
  </si>
  <si>
    <t>Indikátory zaostávání</t>
  </si>
  <si>
    <t>Indikátory zaostávajícího stavu měří incidenty společnosti ve formě statistik minulých nehod. Indikátory zaostávání jsou tradiční bezpečnostní ukazatele používané k označení pokroku při dodržování bezpečnostních pravidel. Jedná se o čísla, která hodnotí celkovou efektivitu bezpečnosti v zařízení společnosti.</t>
  </si>
  <si>
    <t>Hlavní ukazatelé</t>
  </si>
  <si>
    <t>Hlavní ukazatel je opatření předcházející nebo označující budoucí událost používanou k řízení a měření činností prováděných k prevenci a kontrole zranění. Hlavní ukazatele jsou zaměřeny na budoucí bezpečnost a neustálé zlepšování. Tato opatření jsou proaktivní povahy a informují o tom, co zaměstnanci pravidelně dělají, aby se zabránilo úrazům.</t>
  </si>
  <si>
    <t>Životní cyklus</t>
  </si>
  <si>
    <t xml:space="preserve">Následné a vzájemně propojené fáze systému výrobků (nebo služeb), od pořízení surovin nebo výroby od přírodních zdrojů po konečnou likvidaci. </t>
  </si>
  <si>
    <t>Poznámka 1: Etapy životního cyklu zahrnují pořízení surovin, návrh, výrobu, přepravu / dodávku, využití, konečnou úpravu a konečnou likvidaci.</t>
  </si>
  <si>
    <t xml:space="preserve">Poskytovatelé logistických služeb </t>
  </si>
  <si>
    <t>Kategorie společností, které mohou zahrnovat, ale nejsou omezeny na poskytovatele dopravních služeb, jiné služby související s pohybem produktů a / nebo dodávek.</t>
  </si>
  <si>
    <t>Řízení změn (MoC)</t>
  </si>
  <si>
    <t>Postup používaný při provádění změn v procesním zařízení nebo provozních postupech k podrobnému provedení změn a dokumentování kroků podniknutých k informování a zaškolení obsluhy a příslušných zainteresovaných stran o změnách procesu.</t>
  </si>
  <si>
    <t>Systém řízení</t>
  </si>
  <si>
    <t>Sada vzájemně propojených nebo vzájemně se ovlivňujících prvků organizace za účelem stanovení politik a cílů a procesů k dosažení těchto cílů.</t>
  </si>
  <si>
    <t>Poznámka 1: Systém řízení může řešit jednu disciplínu nebo několik oborů (např. Kvalita, životní prostředí, zdraví a bezpečnost při práci, energetika, finanční řízení).</t>
  </si>
  <si>
    <t>Poznámka 2: Mezi prvky systému patří struktura, role a odpovědnosti organizace, plánování a provoz, hodnocení a zlepšování výkonu.</t>
  </si>
  <si>
    <t>Poznámka 3: Rozsah systému řízení může zahrnovat celou organizaci, specifické a identifikované funkce organizace, specifické a identifikované sekce organizace nebo jednu nebo více funkcí napříč skupinou organizací.</t>
  </si>
  <si>
    <t>Významnost</t>
  </si>
  <si>
    <t>Posouzení významnosti je princip, který pomáhá definovat a určit obchodní, sociální a environmentální témata, která jsou pro podnik a jeho zainteresované strany nejdůležitější.</t>
  </si>
  <si>
    <t>Věcné téma je téma, které odráží významné ekonomické, environmentální a sociální dopady reportující organizace; nebo to podstatně ovlivňuje hodnocení a rozhodnutí zainteresovaných stran</t>
  </si>
  <si>
    <t>Měření</t>
  </si>
  <si>
    <t>Proces stanovení hodnoty</t>
  </si>
  <si>
    <t>Určení stavu systému, procesu nebo aktivity.</t>
  </si>
  <si>
    <t>Poznámka 1: K určení stavu může být nutná kontrola, dohled nebo kritické pozorování.</t>
  </si>
  <si>
    <t>Neshoda</t>
  </si>
  <si>
    <t>Nesplnění požadavku. Jakákoli odchylka od plánovaných činností v rámci požadavků systému řízení, které si organizace sama stanoví. Například, pokud systém sledování mimořádných událostií (nehod) v závodě vyžaduje, aby byly mimořádné události (nehody) v oblasti zdraví a bezpečnosti zaznamenány do databáze do 48 hodin od výskytu, jakákoli událost, která nebyla zaznamenána ani zaznamenána po 48 hodinách, by byla považována za neshodu.</t>
  </si>
  <si>
    <t>Cíl</t>
  </si>
  <si>
    <t>Výsledek, kterého má být dosaženo.</t>
  </si>
  <si>
    <t>Poznámka 1: Cíl může být strategický, taktický nebo operativní.</t>
  </si>
  <si>
    <t>Poznámka 2:: Cíle se mohou týkat různých oborů (jako jsou finanční, zdravotní a bezpečnostní cíle a cíle v oblasti životního prostředí) a mohou se uplatňovat na různých úrovních (např. Strategické, organizační, projektové, produktové, servisní a procesní).</t>
  </si>
  <si>
    <t>Poznámka 3: Cíl může být vyjádřen jinými způsoby, např. jako zamýšlený výsledek, účel, provozní kritérium, jako environmentální cíl, nebo použitím jiných slov s podobným významem.</t>
  </si>
  <si>
    <t>Systém řízení bezpečnosti a ochrany zdraví při práci (OH&amp;S MS)</t>
  </si>
  <si>
    <t>Systém řízení nebo část systému řízení používaného k dosažení politiky BOZP.</t>
  </si>
  <si>
    <t>Poznámka 1: Zamýšlenými výstupy systému řízení BOZP je předcházet úrazům a špatnému zdraví pracovníků a poskytovat bezpečná a zdravá pracoviště.</t>
  </si>
  <si>
    <t>Organizace</t>
  </si>
  <si>
    <t>Subjekt nebo skupina lidí s uspořádáním odpovědností, pravomocí a vztahů k dosažení svých cílů.</t>
  </si>
  <si>
    <t>Poznámka 1: Pojem organizace zahrnuje, ale není omezen na živnostníka, společnost, korporaci, firmu, podnik, orgán, partnerství, charitu nebo instituci nebo jejich část nebo kombinaci, ať už jsou začleněny, veřejné nebo soukromé .</t>
  </si>
  <si>
    <t>Výkonnost</t>
  </si>
  <si>
    <t>Měřitelný výsledek.</t>
  </si>
  <si>
    <t>Poznámka 1: Výkonnost se může vztahovat buď na kvantitativní, nebo kvalitativní zjištění.</t>
  </si>
  <si>
    <t>Poznámka 2 k zápisu: Výkonnost se může týkat řízení činností, procesů, produktů (včetně služeb), systémů nebo organizací.</t>
  </si>
  <si>
    <t>Ukazatel výkonnosti</t>
  </si>
  <si>
    <t>Míra nebo jednotka výkonnosti podle definice organizace.</t>
  </si>
  <si>
    <t>Politika</t>
  </si>
  <si>
    <t>Záměry a řízení organizace související s (environmentálním) výkonem, jak je formálně vyjádřeno vrcholovým managementem.</t>
  </si>
  <si>
    <t>Hodnocení udržitelnosti portfolia</t>
  </si>
  <si>
    <t>Metodika pro podniky nebo celá odvětví při rozvoji vysoce kvalitních přístupů k posouzení udržitelnosti jejich činností nebo jejich segmentů.</t>
  </si>
  <si>
    <t>Prevence znečištění</t>
  </si>
  <si>
    <t>Používání procesů, postupů, technik, materiálů, produktů, služeb nebo energie k zamezení, omezení nebo kontrole (samostatně nebo v kombinaci) vytváření, emisím nebo vypouštěním jakéhokoli typu znečišťující látky nebo odpadu s cílem snížit nepříznivé dopady na životní prostředí.</t>
  </si>
  <si>
    <t>Poznámka 1: Prevence znečištění může zahrnovat snížení nebo odstranění zdroje; změny procesů, produktů nebo služeb; efektivní využívání zdrojů; náhradu materiálu a energie; opětovné použití; znovuzískání; recyklaci; rekultivaci nebo zpracování</t>
  </si>
  <si>
    <t>Postup</t>
  </si>
  <si>
    <t>Specifikovaný způsob provedení činnosti nebo procesu.</t>
  </si>
  <si>
    <t>Poznámka 1: Postupy mohou být dokumentovány či nikoli.</t>
  </si>
  <si>
    <t>Proces</t>
  </si>
  <si>
    <t>Sada vzájemně propojených nebo interakčních činností, které transformují vstupy na výstupy.</t>
  </si>
  <si>
    <t>Poznámka 1: Proces může být   zdokumentován či nikoliv.</t>
  </si>
  <si>
    <t>Poznámka 2: Proces související s činnostmi organizace může být:</t>
  </si>
  <si>
    <t>• fyzický (např. Procesy využívající energii, jako je spalování), nebo</t>
  </si>
  <si>
    <t>• podnikání nebo služba (např. Splnění objednávky).</t>
  </si>
  <si>
    <t>Procesní bezpečnost</t>
  </si>
  <si>
    <t>Procesní bezpečnost je disciplinovaný rámec pro správu integrity operačních systémů a procesů nakládajících s nebezpečnými látkami pomocí dobrých zásad návrhu, inženýrství a provozních postupů. Zabývá se prevencí a kontrolou incidentů, které mají potenciál uvolňovat nebezpečné materiály nebo energii. Tyto incidenty mohou způsobit toxické účinky, požár nebo výbuch a v konečném důsledku by mohly mít za následek vážné zranění, poškození majetku, ztrátu výroby a dopad na životní prostředí.</t>
  </si>
  <si>
    <t>Bezpečnost výrobku</t>
  </si>
  <si>
    <t>Řízení bezpečnosti výrobků vyžaduje pochopení zamýšlených použití produktů, vědecké posouzení potenciálních rizik produktů a zvážení možností řízení bezpečnosti výrobků v hodnotovém řetězci. Klíčovou součástí řízení bezpečnosti produktů stranami v hodnotovém řetězci je výměna informací o nebezpečích produktu, zamýšleném použití, postupech při manipulacích, expozicích a rizicích.</t>
  </si>
  <si>
    <t>Dozor nad výrobkem (Správa výrobku)</t>
  </si>
  <si>
    <t>Produktový dozor vede účastníky zapojené do životního cyklu výrobku k tomu, aby převzali společnou odpovědnost za pochopení, řízení a komunikaci dopadů na lidské zdraví a životní prostředí, které vyplývají z vývoje, výroby, používání, distribuce a řízení výrobku na konci životnosti. To pomáhá společnostem a jejich partnerům podporovat bezpečné a environmentálně udržitelné používání výrobků.</t>
  </si>
  <si>
    <t>Informace o dozoru nad výrobkem</t>
  </si>
  <si>
    <t>Informační prvky, které mohou být zveřejněny, zahrnují mimo jiné:</t>
  </si>
  <si>
    <t>• Chemická identita (nebo popis kategorie)</t>
  </si>
  <si>
    <t>• Použití - aplikace, funkce</t>
  </si>
  <si>
    <t>• Fyzikální / chemické vlastnosti</t>
  </si>
  <si>
    <t>• Účinky na zdraví</t>
  </si>
  <si>
    <t>• Účinky na životní prostředí</t>
  </si>
  <si>
    <t>• Expozice - expoziční potenciál</t>
  </si>
  <si>
    <t>• Řízení rizik - doporučená opatření</t>
  </si>
  <si>
    <t>Mohou být také zahrnuty další prvky, které by mohly posílit zprávu o správě společnosti.</t>
  </si>
  <si>
    <t>Recyklace</t>
  </si>
  <si>
    <t>Recyklací se rozumí jakákoli operace zhodnocování, při které se odpadní materiály přepracují na produkty, materiály nebo látky, ať už pro původní nebo jiné účely. Zahrnuje přepracování organického materiálu, ale nezahrnuje energetické využití a přepracování na materiály, které mají být použity jako paliva nebo pro technické rekultivace</t>
  </si>
  <si>
    <t>Obnovitelné suroviny</t>
  </si>
  <si>
    <t>Obnovitelné suroviny jsou suroviny, které nepocházejí z fosilních nebo konečných zdrojů nerostných surovin. Mohou být vyráběny nekonečně na základě přírodních procesů nebo obnovitelné energie.</t>
  </si>
  <si>
    <t>Požadavek</t>
  </si>
  <si>
    <t>Potřeba nebo očekávání, které je uvedeno, obecně předpokládané nebo povinné.</t>
  </si>
  <si>
    <t>Poznámka 1: „Obecně předpokládané “znamená, že je obvyklou nebo běžnou praxí pro organizaci a zainteresované strany, že uvažovaná potřeba nebo očekávání jsou předpokládány.</t>
  </si>
  <si>
    <t>Poznámka 2: Specifikovaný požadavek je takový, který je uveden například v dokumentovaných informacích.</t>
  </si>
  <si>
    <t>Poznámka 3: Jiné požadavky než právní požadavky se stávají povinnými, pokud se organizace rozhodne je dodržet.</t>
  </si>
  <si>
    <t>Responsible Care (Odpovědná péče)</t>
  </si>
  <si>
    <t>Mezinárodní iniciativa pro zlepšení výkonnosti chemického průmyslu v oblasti životního prostředí, zdraví a bezpečnosti (v některých případech zahrnuje i bezpečnost). Responsible Care je založeno na konceptech neustálého zlepšování a otevřenosti v reakci na obavy zainteresovaných stran z provozu a výrobků odvětví.</t>
  </si>
  <si>
    <t xml:space="preserve">(Vydání 2015)            </t>
  </si>
  <si>
    <t>Jedná se o technickou specifikaci, která kombinuje prvky iniciativy Responsible Care® od American Chemistry Council (ACC) s těmi, které jsou součástí normy ISO Environmental Management Systems Standard, ISO 14001: 2015. Programy Responsible Care v USA a Kanadě formálně přijaty a jednotlivé společnosti (někteří členové ACC, někteří nezávislí na ACC) se rozhodli požádat o certifikaci proti němu v jiných částech světa (např. Evropa, Brazílie, Čína, Indie, Austrálie a Střední východ).</t>
  </si>
  <si>
    <t>Systém Responsible Care (RCMS) je technická specifikace ACC. V USA a Kanadě si mohou společnosti Responsible Care vybrat buď certifikát na RC14001 nebo RCMS.</t>
  </si>
  <si>
    <t>Opětovné použití</t>
  </si>
  <si>
    <t>„Opětovným použitím“ se rozumí jakákoli operace, při níž jsou výrobky nebo součásti, které nejsou odpady, znovu použity pro stejný účel, pro který byly určeny;</t>
  </si>
  <si>
    <t>Riziko</t>
  </si>
  <si>
    <t>Účinek nejistoty (nepředvídatelnosti).</t>
  </si>
  <si>
    <t>Poznámka 1: Účinek je odchylka od očekávaného – pozitivní nebo negativní.</t>
  </si>
  <si>
    <t>Poznámka 2: Nejistota je stav, ato i částečný, nedostatku informací týkajících se události, jejího pochopení nebo znalosti, události, jejího důsledku nebo pravděpodobnosti.</t>
  </si>
  <si>
    <t>Poznámka 3: Riziko je často charakterizováno odkazem na možné „události“(jak je definováno v ISO Pokynu 73: 2009, 3.5.1.3) a „důsledky“(jak je definováno v ISO Pokynu 73: 2009, 3.6.1.3), nebo jejich kombinace.</t>
  </si>
  <si>
    <t>Poznámka 4: Riziko se často vyjadřuje jako kombinace důsledků události (včetně změn okolností) a přidružené „pravděpodobnosti“(jak je definováno v ISO Pokynu 73: 2009, 3.6.1.1) výskytu.</t>
  </si>
  <si>
    <t>Posouzení rizik</t>
  </si>
  <si>
    <t>Celkový proces zahrnující analýzu rizik a hodnocení rizik.</t>
  </si>
  <si>
    <t>Rizika a příležitosti</t>
  </si>
  <si>
    <t>Potenciální nepříznivé účinky (hrozby) a potenciální příznivé účinky (příležitosti).</t>
  </si>
  <si>
    <t>Analýza kořenových příčin (RCA)</t>
  </si>
  <si>
    <t>Proces identifikace všech hlavních příčin, které mají nebo mohly mít za následek nežádoucí stav, situaci, neshodu nebo selhání.</t>
  </si>
  <si>
    <t>Druhotné suroviny</t>
  </si>
  <si>
    <t>Druhotné suroviny jsou odpady (odpadní materiály) na konci jednoho životního cyklu, které opustily status odpadu a stávají se surovinami pro nový životní cyklus.</t>
  </si>
  <si>
    <t>Významná spotřeba energie (SEU)</t>
  </si>
  <si>
    <t>Společenská odpovědnost</t>
  </si>
  <si>
    <t xml:space="preserve">Odpovědnost organizace za dopady jejích rozhodnutí a činností (včetně výrobků, služeb a procesů) na společnost a životní prostředí prostřednictvím transparentního a etického chování, které: </t>
  </si>
  <si>
    <t>•       přispívá k udržitelnému rozvoji, včetně zdraví a blahobytu společnosti;</t>
  </si>
  <si>
    <t>•       bere v úvahu očekávání zainteresovaných stran;</t>
  </si>
  <si>
    <t>•      je v souladu s platnými právními předpisy a v souladu s mezinárodními normami chování; a</t>
  </si>
  <si>
    <t>•      je integrován v celé organizaci a praktikován ve vztazích.</t>
  </si>
  <si>
    <t xml:space="preserve">Zainteresované strany </t>
  </si>
  <si>
    <t xml:space="preserve">Osoba nebo skupina, která může ovlivnit, být ovlivněna nebo vnímat sama sebe, aby byla ovlivněna rozhodnutím nebo činností organizace. Zainteresovanými stranami mohou být vlády, zákazníci, komunity, dodavatelé, nevládní organizace, investoři, sousedé, zaměstnanci a kdokoli jiný s osobním podílem na činnosti organizace. </t>
  </si>
  <si>
    <t>Poznámka 1: „vnímat sám sebe jako postiženého“ znamená, že vnímání bylo organizaci sděleno..</t>
  </si>
  <si>
    <t>Stop Work Authority je program, který zajišťuje každému pracovníkovi (internímu nebo externímu), který se přímo nebo nepřímo účastní operace, odpovědnost a pravomoc ukončit práci do doby, kdy bude ověřeno, že lze v činnosti bezpečně pokračovat.</t>
  </si>
  <si>
    <t>API Bulletin 97, Well Construction Interface Document Guidelines, První vydání, prosinec 2013</t>
  </si>
  <si>
    <t>Stop Work Authority (Oprávnění zastavit práci)</t>
  </si>
  <si>
    <t>Dodavatelé</t>
  </si>
  <si>
    <t>Nejčastěji jsou definovány jako poskytovatelé surovin potřebných pro výrobní činnosti společnosti. To lze také definovat jako poskytovatele chemikálií pro údržbu, vybavení a v některých případech i služeb. Z tohoto důvodu některé společnosti definují kontraktory jako podkategorii dodavatelů.</t>
  </si>
  <si>
    <t>Dodavatelský řetězec</t>
  </si>
  <si>
    <t>Sled činností nebo stran, které organizaci poskytují produkty nebo služby.</t>
  </si>
  <si>
    <t>Udržitelný rozvoj</t>
  </si>
  <si>
    <t>Vývoj, který odpovídá potřebám současnosti, aniž by ohrozil schopnost budoucích generací uspokojovat vlastní potřeby.</t>
  </si>
  <si>
    <t>Cíle udržitelného rozvoje (SDGs)</t>
  </si>
  <si>
    <t>Cíle udržitelného rozvoje jsou souborem 17 globálních cílů stanovených Valným shromážděním OSN v roce 2015. Tyto cíle pokrývají otázky sociálního a ekonomického rozvoje, včetně chudoby, hladu, zdraví, vzdělávání, globálního oteplování, rovnosti žen a mužů, vody, hygieny, energie, urbanizace, životního prostředí a sociální spravedlnosti.</t>
  </si>
  <si>
    <t xml:space="preserve">Více informací můžete nalézt zde: </t>
  </si>
  <si>
    <t>Třetí strany</t>
  </si>
  <si>
    <t>Každá společnost spojená s činnostmi organizace, která jednoznačně nespadá do kategorií uvedených dříve v ustanovení. Mohou to být sklady, terminály, agenti, dodavatelé odpadů atd.</t>
  </si>
  <si>
    <t>Top (vrcholový) management nebo  střední management</t>
  </si>
  <si>
    <t>Osoba nebo skupina lidí, která vede a řídí organizaci na nejvyšší úrovni.</t>
  </si>
  <si>
    <t>Poznámka 1: Top management má pravomoc delegovat pravomoci a poskytovat zdroje v rámci organizace.</t>
  </si>
  <si>
    <t>Poznámka 2: Pokud rozsah systému řízení pokrývá pouze část organizace, top management se týká těch, kteří vedou a řídí tuto část organizace.</t>
  </si>
  <si>
    <t>Transparentnost</t>
  </si>
  <si>
    <t>Otevřenost o rozhodnutích a činnostech, které ovlivňují společnost, ekonomiku a životní prostředí, a ochotu komunikovat je jasným, přesným, včasným, čestným a úplným způsobem.</t>
  </si>
  <si>
    <t>Hodnotový řetězec</t>
  </si>
  <si>
    <t>Hodnotový řetězec chemie zahrnuje celou řadu činností, které jsou nezbytné k tomu, aby se výstup související s chemií dostal od jeho koncepce až po konečné použití (např. Návrh, nákup, výroba a distribuce). Činnosti hodnotového řetězce mohou být obsaženy v rámci jedné organizace nebo rozděleny mezi různé organizace a mohou být obsaženy v rámci jedné zeměpisné polohy nebo mohou být rozšířeny do širších oblastí.</t>
  </si>
  <si>
    <t>Pracoviště</t>
  </si>
  <si>
    <t>Místo, kde pracovník vykonává pracovní činnost.</t>
  </si>
  <si>
    <t>Jedná se o volitelnou stránku, na které můžete uvést podrobnosti o vaší společnosti a rok vyplnění pro účely záznamu a porovnání.</t>
  </si>
  <si>
    <t>Název společnosti</t>
  </si>
  <si>
    <t xml:space="preserve">Odvětví </t>
  </si>
  <si>
    <t xml:space="preserve">Např. : Chemie, farmacie, výroba polymerů, atd. </t>
  </si>
  <si>
    <t xml:space="preserve">Velikost podniku: </t>
  </si>
  <si>
    <t>Počet plných pracovních úvazků</t>
  </si>
  <si>
    <t>Počet závodů</t>
  </si>
  <si>
    <t>Můžete použít tento nástroj pro jednotlivý závod (uveďte 1) nebo pro kombinaci závodů  nebo pro celý právnický subjekt</t>
  </si>
  <si>
    <t>Historie Responsible Care (rok přihlášení k plnění principů Responsible Care)</t>
  </si>
  <si>
    <t>Přihlásila se vaše organizace k Responsible Care? Od kdy?</t>
  </si>
  <si>
    <t>Jméno respondenta</t>
  </si>
  <si>
    <t>Pozice respondenta ve společnosti</t>
  </si>
  <si>
    <t>Např.: HSE manager, enviromentální inženýr, manager společnosti, …</t>
  </si>
  <si>
    <t>V případě většího počtu respondentů, uveďte seznam jmen a jejich pozic.</t>
  </si>
  <si>
    <t>Jméno</t>
  </si>
  <si>
    <t>Pozice</t>
  </si>
  <si>
    <t>v případě potřeby přidejte řádek</t>
  </si>
  <si>
    <t>Obecné poznámky</t>
  </si>
  <si>
    <t>Souhlasíte s tím, že váš výsledek bude použit v anonymním benchmarku?</t>
  </si>
  <si>
    <t>Rozsah &amp; Závazek</t>
  </si>
  <si>
    <t xml:space="preserve">Jak se projevuje závazek plnit povinnosti týkající se dodržování předpisů a zásad Responsible Care = RC (tj. ochrana a podpora zdraví a bezpečnost lidí, životního prostředí a udržitelnosti) na všech úrovních organizace?
</t>
  </si>
  <si>
    <t xml:space="preserve">Jakým způsobem řídí organizace příslušná rizika a příležitosti?  </t>
  </si>
  <si>
    <t xml:space="preserve">Dodržování předpisů 
 </t>
  </si>
  <si>
    <t xml:space="preserve">Jakým způsobem monitoruje organizace svoje zákonné povinnosti? </t>
  </si>
  <si>
    <t>Organizace řídí rizika vyplývající z právních požadavků.</t>
  </si>
  <si>
    <t>Organizace také identifikovala interní a externí problémy, které jsou nezbytné pro plnění jejího účelu a cíle, ale ještě nestanovila, které představují rizika či příležitosti pro organizaci.</t>
  </si>
  <si>
    <t>Organizace identifikovala klíčové vnější a vnitřní problémy a určila, která představují rizika a příležitosti pro organizaci a zároveň představila zamýšlené výsledky týkající se zdraví, bezpečnosti, životního prostředí, energetiky a udržitelnosti (HSE&amp;S).</t>
  </si>
  <si>
    <t xml:space="preserve">Organizace identifikovala problémy, stanovila, které představují rizika nebo příležitosti pro organizaci a proaktivně je řeší vypracováním opatření a jejich pravidelným posuzováním.  </t>
  </si>
  <si>
    <t xml:space="preserve">Organizace monitoruje vývoj legislativy. </t>
  </si>
  <si>
    <t>Vedení organizace určilo oddělení/zaměstnance odpovědného za dokumentování předpisů týkajících se zdraví, bezpečnosti, energie a ochrany životního prostředí a za hodnocení míry jejich souladu s příslušným textem. Kromě toho je zaveden proces implementace právních závazků.</t>
  </si>
  <si>
    <t xml:space="preserve">Organizace kromě monitoring a implementace legislativy proaktivně komunikuje s místními úřady. </t>
  </si>
  <si>
    <t>Organizace spolupracuje s úřady při přípravě nové legislativy nebo při revizi platných právních předpisů.</t>
  </si>
  <si>
    <t>Struktura řízení (managmentu)</t>
  </si>
  <si>
    <t>Jakým způsobem top management zajišťuje, že jednotlivé aspekty HSE&amp;S (zdraví, bezpečnosti, ochrany životního prostředí &amp; udržitelnosti) jsou přiřazeny stanoveným rolím v organizaci?</t>
  </si>
  <si>
    <t>Tyto aspekty nejsou jednoznačně rozděleny na určité role, s výjimkou těch, které mají právní závazky.</t>
  </si>
  <si>
    <t>Jmenováním top managementu odpovědného konkrétního manažera, který má zkušenosti s těmito aspekty a který zajišťuje, že organizace dodržuje určité standardy (zdraví, bezpečnost, životní prostředí, energetika a udržitelnost) a že procesy přinášejí své zamýšlené výstupy.</t>
  </si>
  <si>
    <t>Skupinou zastupující organizaci složenou ze všech provozních manažerů, která se zodpovídá přímo top managementu a která je odpovědná za systém zdraví, bezpečnosti, životního prostředí, energetiky a udržitelnosti (HSE&amp;S).</t>
  </si>
  <si>
    <t>Skupinou vlastníků, členů, řídících pracovníků a zástupců klíčových zainteresovaných stran (výbor HSE&amp;S) včetně nejvyššího managementu. Organizace navíc zapojuje zaměstnance do vývoje, komunikace a implementace programů RC.</t>
  </si>
  <si>
    <t>Jakým způsobem se top management podílí na řešení záležitostí HSE&amp;S?</t>
  </si>
  <si>
    <t>Nepodílí se přímo.</t>
  </si>
  <si>
    <t>Top managment poskytuje rady v případě výskytu a nápravy závažných problémů v souvislosti s HSE&amp;S.</t>
  </si>
  <si>
    <t>Top managment se podílí a komunikuje potenciální dopady systému řízení (HSE&amp;S) na obchodní činnost organizace (image značky, sociální přijatelnost aktivit, odlišení od konkurence, provozní účinnost ...).</t>
  </si>
  <si>
    <t>Top managment se podílí, prezentuje a obhajuje system. Je ambasadorem a jde příkladem vlastním zaměstanacům.</t>
  </si>
  <si>
    <t xml:space="preserve">Jakým způsobem jsou odpovědnosti HSE&amp;S začleněny do popisů pracovní náplně nebo ročních cílů?
</t>
  </si>
  <si>
    <t>Nejsou začleněné.</t>
  </si>
  <si>
    <t>Jsou zapracovány do popisů pracovní náplně nebo ročních cílů těch, kteří jsou zodpovědní za  oblasti HSE&amp;S.</t>
  </si>
  <si>
    <t xml:space="preserve"> Jsou zapracovány do popisů pracovní náplně nebo ročních cílů všech manažerů.</t>
  </si>
  <si>
    <t>Jsou zapracovány do popisů pracovní náplně nebo ročních cílů všech zaměstnanců.</t>
  </si>
  <si>
    <t>Jakým způsobem se řídí (nejdůležitější) procesy v souvislosti s HSE&amp;S?</t>
  </si>
  <si>
    <t>Struktura řízení není stanovena.</t>
  </si>
  <si>
    <t xml:space="preserve">O neustálé zdokonalování procesů pro celou organizaci se stará odpovědná osoba.
</t>
  </si>
  <si>
    <t>Odpovědná osoba má na starosti jednotlivé nižší úrovně organizace (jednotky, oddělení ...). K dispozici by měly být ukazatele výkonnosti procesu, které umožňují pravidelné přezkoumání pro všechny klíčové procesy.</t>
  </si>
  <si>
    <t>Ve společnosti pracuje tým vedený představitelem top managementu, který má za úkol neustálé zlepšování a přeřzkoumávání ukazatelů. Tato osoba odpovědná za HSE&amp;S (zdraví, bezpečnost, životní prostředí, energie a udržitelnost) reportuje přímo nejvyššímu managementu organizace a je jeho součástí.</t>
  </si>
  <si>
    <t>Zabezpečení zlepšování</t>
  </si>
  <si>
    <t>Jakým způsobem top management zajišťuje neustálé zlepšování výkonu v oblasti HSE&amp;S (zdraví, bezpečnosti, životního prostředí, energetiky a udržitelnosti)?</t>
  </si>
  <si>
    <t>Top management systematicky nevyhodnocuje žádné otázky týkající se HSE&amp;S.</t>
  </si>
  <si>
    <t>Top management každoročně vyhodnocuje výkonnost RC a zároveň se vypracovávají akční plány.</t>
  </si>
  <si>
    <t>Top management vyhodnocuje výkonnost RC alespoň jednou za rok. Uvádějí se příslušné ukazatele výkonnosti, akční plány se posuzují s ohledem na hlavní rizika a příležitosti pro organizaci a s ohledem na strategii podpory neustálého zlepšování. Na podporu takového zlepšování se vyčleňují prostředky a zdroje.</t>
  </si>
  <si>
    <t>Výkonnost je hodnocena nejméně jednou ročně top managementem. Jsou stanoveny relevantní výkonnostní ukazatele, jsou revidovány akční plány v souladu s hlavními riziky a příležitostmi pro organizaci a v souladu se strategií pro podporu neustálého zlepšování. K dosažení zlepšení jsou přiděleny odpovídající zdroje.V rámci přezkumu výkonnosti s vrcholovým managementem je dále diskutována interakce se zainteresovanými stranami a KPI jsou přezkoumávány alespoň jednou za čtvrt roku tak, aby se co nejdříve zjistily nebezpečné trendy vývoje.</t>
  </si>
  <si>
    <t>Jak jsou organizovány interní audity?</t>
  </si>
  <si>
    <t>Nejsou prováděny žádné interní audity v oblastech HSE&amp;S (zdraví, bezpečnosti, životního prostředí, energií a udržitelnosti).</t>
  </si>
  <si>
    <t xml:space="preserve">Interní audit provádějí řádně vyškolené a odborně připravené osoby v oblasti HSE&amp;S. Neexistuje však žádná dokumentace, která by prokázala, že výsledky auditu projednává management.
</t>
  </si>
  <si>
    <t>Výsledky auditů týkajících se HSE&amp;S jsou diskutovány v rámci přezkoumání vedením, identifikují se trendy a přijímají se nápravná opatření. Výsledky nápravných opatření se oznamují střednímu managementu.</t>
  </si>
  <si>
    <t>Výsledky auditů jsou diskutovány v rámci přezkoumání vedením, identifikují se trendy a přijímají se nápravná opatření. Výsledky nápravných opatření se oznamují střednímu managementu. Kromě toho poučení z nehod a osvědčené postupy jsou sdíleny s dalšími osobami tak, aby je využili pro své vzdělávání. Systematický přístup je certifikován externím ověřovacím orgánem.</t>
  </si>
  <si>
    <t>Jakým způsobem probíhá vyšetřování?</t>
  </si>
  <si>
    <t>Neprobíhá žádné systematické vyšetřování incidentů, pokud tak nevyžadují příslušné právní předpisy.</t>
  </si>
  <si>
    <t>Závažné incidenty se ohlašují, zkoumají s cílem porozumět příčinám a umožnit nápravu.</t>
  </si>
  <si>
    <t>Incidenty týkající se HSE&amp;S (zahrnující například skoronehody, nehody a incidenty na pracovištích – místech, narušení provozu, rozlití,…) se ohlašují a posuzují s cílem určit kořenovou příčinu, provést nápravu a zabránit opakování problému.</t>
  </si>
  <si>
    <t>Závěry vyšetřování jsou sdíleny v rámci celé organizace a získané zkušenosti jsou sdíleny s kolegy a zainteresovanými stranami.</t>
  </si>
  <si>
    <t>Zdroje, školení a zapojení zaměstnanců</t>
  </si>
  <si>
    <t>Jakým způsobem organizace zajišťuje procesy, čas a zdroje potřebné pro zlepšování procesů řízení HSE&amp;S?</t>
  </si>
  <si>
    <t>Jsou poskytovány zdroje pouze k splnění legislativních povinností.</t>
  </si>
  <si>
    <t>Čas a zdroje pro určitá zlepšení se poskytují ad hoc.</t>
  </si>
  <si>
    <t>Zdroje jsou poskytovány systematicky s cílem zajistit neustálé zlepšování procesů. Tyto zdroje vycházejí z posudků a stanovování naplánovaných priorit.</t>
  </si>
  <si>
    <t>Požadované zdroje jsou zahrnuty do rozpočtu s cílem dosahovat zlepšení. Za účelem systematického hodnocení implementace se poskytují příslušné časové zdroje.</t>
  </si>
  <si>
    <t>Jak organizace zajišťuje, že zaměstnanci jsou si vědomi politik a procesů týkajících se zdraví, bezpečnosti, životního prostředí, energetiky a udržitelnosti?</t>
  </si>
  <si>
    <t>Neexistuje žádná vnitřní komunikace týkající se HSE&amp;S.</t>
  </si>
  <si>
    <t>Existuje určitá ad hoc vnitřní komunikace, která se zabývá tématy týkajícími se HSE&amp;S.</t>
  </si>
  <si>
    <t>Existuje vnitřní komunikační plán, který stanoví následující položky: hlášení, komu, kdy a jakým komunikačním prostředkem se tato hlášení budou posílat s cílem zajistit adekvátní vnitřní komunikaci.</t>
  </si>
  <si>
    <t>Kromě vnitřního komunikačního plánu se měří efektivnost komunikace.</t>
  </si>
  <si>
    <t>Jakým způsobem organizace zajišťuje správné kompetence pracovníků, pokud jde o aspekty HSE&amp;S týkající se jejich práce?</t>
  </si>
  <si>
    <t>Nejsou stanoveny žádné procesy.</t>
  </si>
  <si>
    <t>Identifikují se požadované kompetence a potřeby školení a osoby na klíčových pozicích absolvují základní školení HSE&amp;S.</t>
  </si>
  <si>
    <t>Na základě specifických potřeb zaměstnanců a dodavatelů se zřizují a spravují vzdělávací programy.</t>
  </si>
  <si>
    <t>Při kontrole kompetencí lidí přecházejících na jiné pracovní pozice v rámci společnosti se uplatňuje proces řízení změn. Kontrola kompetencí probíhá i u osob vykonávajících úkoly přímo související s prioritními riziky HSE&amp;S.</t>
  </si>
  <si>
    <t>Jaká je struktura zapojení zaměstnanců?</t>
  </si>
  <si>
    <t>Zaměstnanci se aktivně neúčastní. Vše je však v souladu s platnou legislativou.</t>
  </si>
  <si>
    <t>Organizace informuje zaměstnance a zástupce pracovníků o tématech, které mohou ovlivňovat organizaci a RC.</t>
  </si>
  <si>
    <t>Organizace podporuje osobní iniciativy a začleňuje praktickou zpětnou vazbu z provozu do přezkoumání cílů a procesů. Organizace pořádá pravidelná setkání se zaměstnanci s cílem umožnit jim vyjadřovat své názory na politiku organizace týkající se HSE&amp;S.</t>
  </si>
  <si>
    <t>Zástupci zaměstanaců představují klíčového partnera při všech rozhodnutích.</t>
  </si>
  <si>
    <t>Správa dokumentů</t>
  </si>
  <si>
    <t>Jakým způsobem se řídí dokumentace HSE&amp;S?</t>
  </si>
  <si>
    <t>Organizace disponuje dokumentací o ochraně zdraví a životního prostředí. Pravidelně ji přehodnocuje a aktualizuje.</t>
  </si>
  <si>
    <t>Činnost organizace řídí komplexní soubor vnitřních předpisů pro oddělení a zaměstnance, kteří odpovídají za bezpečnost na pracovišti, ochranu zdraví a životního prostředí.</t>
  </si>
  <si>
    <t>Organizace zřídila systém správy dokumentů, který zaručuje, že všechny relevantní dokumenty (např. Vývojové diagramy, schémata P&amp;ID, bezpečnostní studie, studie PHA, studie HAZOP, záznamy o výcviku, záznamy o údržbě a opravách, dokumentace ke všem zařízením, popisy pracovní činnosti a odpovědnosti, havarijní plány, bezpečnostní parametry atd.) jsou aktuální. Neplatná dokumentace je odstraněna, ale uložena a uchovávána v evidenci, tak aby měli všichni zainteresovaní zaměstnanci přístup podle svého postavení.</t>
  </si>
  <si>
    <t>Vnitřní předpisy jsou přístupné všem zaměstnancům a standardy očekávaného obchodního chování jsou podepsány všemi zaměstnanci.</t>
  </si>
  <si>
    <t>Jakým způsobem jsou řízeny změny potenciálně ovlivňující HSE&amp;S (zdraví, bezpečnost, životní prostředí, energetiku a udržitelnost)?</t>
  </si>
  <si>
    <t>Neexistuje systematické řízení změn (MoC).</t>
  </si>
  <si>
    <t>Existuje postup, který definuje změny, uvádí požadované dokumenty a metodiku na zkoumání rizik vyplývajících z používání, aktualizace, schvalování a ukončování změn. Tento postup zahrnuje změny, jakými je zavedení nové látky do procesu, posuzování specifických rizik a interakcí s jinými látkami a možný dopad změn na technické a HSE&amp;S rizika.</t>
  </si>
  <si>
    <t>Existuje postup pro řízení změn (všech typů včetně klasifikace látek a přípravků). Tento protokol zajišťuje revizi provozních předpisů, zařízení (včetně osobních ochranných pomůcek), hodnocení rizik HSE&amp;S, povolení a dokumentů (pokud se to vyžaduje), jakož i sdílení informací se stranami zapojenými do procesu. Postup určuje osoby, které jsou odpovědné za proces MoC a které jsou oprávněny podepisovat/schvalovat přezkum změn.</t>
  </si>
  <si>
    <t xml:space="preserve">Změny (schválené postupem MoC) jsou registrovány a dostupné pro zainteresované zaměstnance. Tento seznam se aktualizuje a zobrazuje aktuální stav všech projektů týkajících se změn v libovolném čase. Zaměstnanci jsou v případě potřeby seznámeni se schválenými a aplikovanými změnami prostřednictvím školení. Školení musí zajistit, aby zaměstnanci věděli jak tyto změny ovlivní jejich činnosti a kde získají informace modifikované touto změnou. </t>
  </si>
  <si>
    <t>KAPITOLA 2: Ochrana lidí a životního prostředí</t>
  </si>
  <si>
    <t xml:space="preserve">KAPITOLA 1: Podniková kultura vedení </t>
  </si>
  <si>
    <t>Bezpečnost a ochrana zdraví při práci</t>
  </si>
  <si>
    <t>Jak se management zavázal k ochraně zdraví a bezpečnosti při práci (dále jen "BOZP")?</t>
  </si>
  <si>
    <t>Existují písemné zásady týkající se neustálého zdokonalování BOZP.</t>
  </si>
  <si>
    <t>Byly stanoveny a zpřístupněny úkoly a zdroje s cílem zajistit uplatňování zásad pro všechny strany (včetně dodavatelů). Zároveň byly stanoveny specifické cíle, které se sledují pomocí měřitelných hodnot a ukazatelů zaostávání nebo pokroku.</t>
  </si>
  <si>
    <t>Na všech úrovních organizace byly stanoveny jasné odpovědnosti s cílem zabránit nehodám a uplatňovat zásady společnosti. Zaměstnancům, kteří se podílejí na řízení BOZP, byly přiděleny jasné cíle s cílem podpořit výkonnost, a to na základě úrovně jejich odpovědnosti.</t>
  </si>
  <si>
    <t>Zaměstnanci se podílejí na tvorbě zásad a přispívají k výsledku organizace. Všichni zaměstnanci jsou zapojeni do dané problematiky.</t>
  </si>
  <si>
    <t>Jakým způsobem se určují rizika a expozice v souvislosti s BOZP?</t>
  </si>
  <si>
    <t>Ne systematicky, avšak v souladu s platnou legislativou.</t>
  </si>
  <si>
    <t>Pro všechny procesy, zařízení a místa byly identifikovány a popsány potenciální rizika zdraví a bezpečnosti při běžném provozu, tak v případě zhoršení situace v souvislosti se změněnou nebo abnormální provozem. Při vyhodnocování nebezpečí týkajících BOZP pro zaměstnance v důsledku procesů, zařízení, potenciálně nebezpečných chemických, fyzikálních nebo biologických látek nebo jiných podmínek pracovišti se využívají posouzení expozic a bezpečnostní analýzy. Provádějí se příslušná ochranná opatření.</t>
  </si>
  <si>
    <t>V úvahu se berou zvláštní situace a individuální specifika (těhotné ženy, zdravotní postižení, mladí zaměstnanci ...) s cílem chránit pracovníky a s ohledem na příslušné zákony o ochraně soukromí a ochraně údajů o zdravotním stavu těchto pracovníků.</t>
  </si>
  <si>
    <t>V souvislosti s definovanými scénáři havárií byly stanoveny následující aspekty:
* Účinky nebezpečných jevů na veřejné zdraví a bezpečnost a jejich intenzita (rozsah závažnosti) 
* pravděpodobnost výskytu (stupnice pravděpodobnosti) a následné stanovení míry rizika nebo kritičnosti (spojení závažnosti a pravděpodobnosti), přičemž informace se sdílejí se zainteresovanými stranami.</t>
  </si>
  <si>
    <t>Neposuzují se.</t>
  </si>
  <si>
    <t>Byly identifikovány všechny specifické fyzické a zdravotní požadavky související s konkrétní pozicí. Specialista v oblasti ochrany zdravý individuálně posoudil riziko nepříznivého zdravotního výsledku pro zaměstnance v důsledku provádění základních pracovních funkcí, ať už s příslušnou nápravou nebo bez ní. Výsledky takového posuzování slouží ke zlepšení pracovního prostředí nebo mohou vést k přeřazení zaměstnance na jinou (vhodnější) pracovní pozici.</t>
  </si>
  <si>
    <t>Byla identifikována speciální lékařská vyšetření na pomoc při posuzování vhodnosti jednotlivců na konkrétní práci (např. zrak řidičů motorových vozidel) a následně byla začleněna do posuzování zdravotního stavu pracovníků. Tyto posudky vycházejí výhradně z lékařských vyšetření týkajících se požadavků na práci a ne z jiných vyšetření, které by mohly být prováděny jako součást pravidelného vyšetřování zdravotního stavu.</t>
  </si>
  <si>
    <t>Organizace nabízí další služby pro školení a podporu zaměstnanců v oblasti zvyšování zdraví a bezpečnosti.</t>
  </si>
  <si>
    <t>Jakým způsobem zlepšuje organizace BOZP?</t>
  </si>
  <si>
    <t>V souvislosti s BOZP neexistuje žádný program ani cíle. Organizace podniká zákonné kroky v případech mimořádných událostí.</t>
  </si>
  <si>
    <t>Management organizace zřídil program BOZP, v jehož rámci se sledují událostí týkající se BOZP.</t>
  </si>
  <si>
    <t>Byl zřízen program BOZP a existují postupy posuzující příležitosti na zlepšování výkonnosti BOZP při zohlednění plánovaných změn týkajících se organizace, její zásad, postupů nebo činnosti a:
1) příležitosti pro přizpůsobení práce, pracovní organizace a pracovního prostředí pracovníky; 
2) příležitosti k odstranění nebezpečí a snížení rizik BOZP;
3) další příležitosti ke zlepšení systému řízení BOZP.</t>
  </si>
  <si>
    <t>Program BOZP se na základě jeho účinnosti pravidelně vyhodnocuje (např. třetí stranou, prostřednictvím ukazatelů výkonnosti) a přijímají se pravidelné opatření s cílem seznámit zaměstnance a dodavatele o rizicích a příležitostech a umožnit jim účastnit se programu. Výsledkem analýz údajů jsou prediktivní poznatky.</t>
  </si>
  <si>
    <t>Jakým způsobem probíhá údržba a udržování pořádku s cílem zajistit bezpečnost provozů, zařízení, nástrojů a (bezpečnostních) pomůcek?</t>
  </si>
  <si>
    <t>Plánuje se zákonem požadovaná údržba.</t>
  </si>
  <si>
    <t>Existuje a je naplňována strategie/plán proaktivní údržby.</t>
  </si>
  <si>
    <t>Účinnost programu údržby se pravidelně vyhodnocuje, měří se úspěch a provedou se příslušné zlepšení.</t>
  </si>
  <si>
    <t>Organizace zřídila sofistikovaný program údržby a kontroly, který se opírá o rizika nebo poznatky.</t>
  </si>
  <si>
    <t>Jak se ověřuje správný výběr, údržba a používání zdravotního a bezpečnostního vybavení (např. osobních ochranných prostředků = OOPP)?</t>
  </si>
  <si>
    <t>Neexistuje žádné ověření.</t>
  </si>
  <si>
    <t>Výběr je založen na hodnocení rizik, avšak vhodné použití se neověřuje.</t>
  </si>
  <si>
    <t>Zaměstnanci jsou vyškoleni, aby věděli a pochopili, kdy a jaké OOPP se vyžadují a aby prováděly hodnocení OOPP. Zaměstnanci jsou si vědomi důsledků nepoužívání OOPP. Užívání správných OOPP zahrnuje všechny úrovně organizace.</t>
  </si>
  <si>
    <t>Zaměstnanci mohou přerušit práci, pokud nepovažují OOPP za dostatečně účinné pro kontrolu nebezpečí.</t>
  </si>
  <si>
    <t>Jak se organizace stará o stres a tělesné a duševní zdraví zaměstnanců?</t>
  </si>
  <si>
    <t>Je řízeno podle zákonných požadavků.</t>
  </si>
  <si>
    <t>Organizace podporuje vhodnou rovnováhu mezi pracovním a soukromým životem.
Pracovníci mohou podávat návrhy a organizace jejich návrhy řeší.
Je využíván systém posuzování ergonomických aspektů pracovišť.</t>
  </si>
  <si>
    <t>Organizace disponuje postupem na registraci požadavků a sledování změn, které se uplatnily při jejich řešení.
Organizace měří vnímání zaměstnanců ohledně rovnováhy mezi pracovním a soukromým životem prostřednictvím anonymní ankety a zavedla určitá opatření k jejímu zlepšení (například flexibilní pracovní doba, práce z domova ...).
Zaměstnanci jsou proškoleni v oblasti vhodného ergonomického užívání zařízení.</t>
  </si>
  <si>
    <t>Organizace stanovila specifický program na zlepšování rovnováhy mezi pracovním a soukromým životem a spokojenosti v práci. Účinnost programu se pravidelně vyhodnocuje.</t>
  </si>
  <si>
    <t>Jakým způsobem se vyšetřují onemocnění, zranění, incidenty a potenciálně nebezpečné situace na pracovišti?</t>
  </si>
  <si>
    <t>Nehody a incidenty jsou hlášeny podle právních požadavků.</t>
  </si>
  <si>
    <t>Organizace identifikuje a vyšetřuje příčiny nehod a incidentů. Organizace hodnotí význam.</t>
  </si>
  <si>
    <t>Organizace podniká vhodná nápravná opatření s cílem zabránit jejich opakování.</t>
  </si>
  <si>
    <t>Organizace posuzuje efektivnost vyšetřování a nápravných opatření v souvislosti s BOZP a sdílí klíčová zjištění a související nápravná opatření s příslušnými zainteresovanými stranami, dalšími stranami…</t>
  </si>
  <si>
    <t>Jak je organizace připravena na mimořádné události?</t>
  </si>
  <si>
    <t>a)	Existuje havarijní plán a příslušné pokyny. Byl ustanoven nouzový manažer, na kterého se zaměstnanci mohou v případě výskytu mimořádné události spolehnout. Požadované zařízení (výstražné systémy) jsou dostupné všem zaměstnancům na různých místech provozu.</t>
  </si>
  <si>
    <t>Zaměstnanci a dodavatelé jsou připraveni reagovat na mimořádné události díky pravidelným havarijním cvičením. Pracovníci záchranných složek a jiné osoby, jejichž úkolem je reagovat na mimořádné události, byli identifikováni, jmenováni, vyškoleni a zplnomocněni plnit své úkoly.</t>
  </si>
  <si>
    <t>Havarijní plán se posuzuje na základě poznatků získaných z havarijních cvičení a jiných událostí.</t>
  </si>
  <si>
    <t>Organizace úzce spolupracuje a zapojuje pracovníky externích záchranných složek, hasičské sbory atd. Pracovníci externích záchranných složek mají přístup k havarijnímu plánu provozu.</t>
  </si>
  <si>
    <t>Jakým způsobem zajišťuje organizace správně kompetence všech pracovníků, týkající se požadavků BOZP, které souvisí s jejich pracovní náplní?</t>
  </si>
  <si>
    <t>Pokyny a upozornění týkající se BOZP jsou viditelné a přístupné (např. Prostřednictvím plakátů a značek) a probíhají příslušné školení. Pracoviště je označeno ve smyslu požadavků, např. uvedených v bezpečnostních listech, např. jako výsledek hodnocení na pracovišti, např. na základě doporučení dodavatele zařízení.</t>
  </si>
  <si>
    <t>Pracovníci i noví zaměstnanci navštěvují pravidelné školení. Pracovní skupiny jsou organizovány tak, aby umožnily zaměstnancům diskutovat o zásadách bezpečnosti a ochrany zdraví v organizaci.</t>
  </si>
  <si>
    <t>Zaměstnanci organizace se podílejí na hodnocení pracovních rizik. Zásady bezpečnosti a ochrany zdraví v organizaci se pravidelně posuzují a přizpůsobují výsledkem diskusí v rámci pracovních skupin. Prověřuje se úroveň kompetence dodavatelů v oblasti BOZP a organizují se školení.</t>
  </si>
  <si>
    <t>Organizace posuzuje účinnost této komunikace a školení pro všechny pracovníky.</t>
  </si>
  <si>
    <t xml:space="preserve">Jakým způsobem se vedení staví k procesní bezpečnosti?
</t>
  </si>
  <si>
    <t>Byly vypracovány písemné zásady za účelem neustálého zlepšování.</t>
  </si>
  <si>
    <t>Byly stanoveny a zpřístupněny úlohy a zdroje s cílem zajistit uplatňování zásad pro všechny strany (včetně dodavatelů). Zároveň byly stanoveny specifické cíle, které se sledují pomocí měřitelných hodnot a ukazatelů zaostávání nebo pokroku.</t>
  </si>
  <si>
    <t>Pro všechny úrovně v organizaci byly stanoveny jasné odpovědnosti s cílem zabránit nehodám a uplatňovat zásady společnosti. Zaměstnancům, kteří se podílejí na procesní bezpečnosti, byly přiděleny jasné cíle s cílem přispívat k výkonu, a to na základě úrovně jejich odpovědnosti.</t>
  </si>
  <si>
    <t>Zaměstnanci se podílejí na tvorbě zásad.</t>
  </si>
  <si>
    <t>Jakým způsobem je vypracována identifikace a popis bezpečnosti procesů, zařízení a pracovišť organizace?</t>
  </si>
  <si>
    <t>Provádějí se podrobné studie bezpečnosti procesů, zařízení a pracovišť organizace.</t>
  </si>
  <si>
    <t>Pro všechny procesy, zařízení a pracoviště byly identifikovány a popsány potenciální rizika na zdraví a bezpečnosti při běžném provozu, tak v případě zhoršení situace v souvislosti se změněnou nebo abnormální provozem.</t>
  </si>
  <si>
    <t>Pro všechny procesy, zařízení a pracoviště byly identifikovány a popsány potenciální rizika na zdraví a bezpečnosti při běžném provozu i v případě zhoršení situace v souvislosti se změněnou nebo abnormální provozem a tyto informace jsou poskytovány místnímu obyvatelstvu s cílem zajistit kontrolu jejich bezpečnosti prostřednictvím šíření těchto informací.</t>
  </si>
  <si>
    <t>Provádí se kvantitativní hodnocení rizik, které zahrnuje následující aspekty pro každý z identifikovaných havarijních scénářů: 
o Účinky nebezpečných jevů na veřejné zdraví a bezpečnost a jejich intenzita (rozsah závažnosti) 
o Pravděpodobnost výskytu (stupnice pravděpodobnosti) a následné stanovení míry rizika nebo kritičnosti (spojení závažnosti a pravděpodobnosti).</t>
  </si>
  <si>
    <t>Jakým způsobem se zlepšuje procesní bezpečnost po nehodách a incidentech?</t>
  </si>
  <si>
    <t>Existuje postup, který stanoví oznamování a vyšetřování nehod a incidentů s cílem umožnit jejich systematickou analýzu.</t>
  </si>
  <si>
    <t>Na základě povahy, následků a možných rizik nehod byly zavedeny příslušné klasifikační kritéria. Nehody, které jasně souvisejí s procesní bezpečností, jsou identifikovány alespoň ve smyslu definic indikátorů výkonnosti procesní bezpečnosti (LoPC) Mezinárodní rady chemických svazů (ICCA).</t>
  </si>
  <si>
    <t>Jsou definována kritéria pro členy týmu vyšetřujícího nehody včetně požadavků na koordinátora a časového rámce pro vypracování závěrů</t>
  </si>
  <si>
    <t>Poznatky z analýzy nehod a incidentů se sdílejí. V případě potřeby se jako preventivní opatření zavádějí osvědčené postupy nápravných opatření.</t>
  </si>
  <si>
    <t>Jakým způsobem se provádějí audity a inspekce procesní bezpečnosti?</t>
  </si>
  <si>
    <t>Je zaveden systém auditů, který zahrnuje procesní bezpečnost zařízení a příslušnou dokumentaci.</t>
  </si>
  <si>
    <t>Stanoví se kritéria, systém a periodicita kontroly s cílem posoudit procesní bezpečnost a realizaci cílů.
Přezkoumání vedením zahrnuje revizi výsledků auditů a hodnocení cílů pro jednotlivá oddělení nebo úseky společnosti. Za účelem ověření fungování systému se identifikují indikátory.</t>
  </si>
  <si>
    <t>Prioritním cílem jsou nápravy na základě auditů a inspekcí. Výsledky auditů slouží pro stanovování budoucích cílů.</t>
  </si>
  <si>
    <t>Všechny dokumenty související s procesní bezpečností se pravidelně posuzují s cílem zajistit jejich aktuálnost (např. Všechny změny se posuzují a vyhodnocují).</t>
  </si>
  <si>
    <t>Jakým způsobem se prověřují a zlepšují pracovní pokyny?</t>
  </si>
  <si>
    <t>Na příslušných místech se nacházejí návody k obsluze a písemné postupy. Tyto se pravidelně aktualizují pro každou fázi provozu, která má vliv na procesní bezpečnost.</t>
  </si>
  <si>
    <t>Byl zaveden systém neustálé komunikace nebo systém na kontrolu přítomnosti pracovníků na kritických místech nebo na izolovaných pracovištích.
Pokyny ke kritickým pracovním činnostem se pravidelně revidovány. Pro kritické zařízení a systémy byl zřízen systém pracovních povolení.</t>
  </si>
  <si>
    <t>Zaměstnanci mohou v rámci stanoveného systému navrhovat zlepšení a poskytovat svou zpětnou vazbu týkající se problémů nebo incidentů, s nimiž se setkali při provádění pracovních úkolů.</t>
  </si>
  <si>
    <t>Byl posouzen a stanoven minimální počet zaměstnanců. Byly zařízené postupy na bezpečný provoz (nebo vypnutí) v případě, že nelze zajistit minimální počet zaměstnanců (např. V případě nemocí, stávky).</t>
  </si>
  <si>
    <t>Jak je navrhována a dokumnetována instalace nových zařízení?</t>
  </si>
  <si>
    <t>Pro každé zařízení, které může ovlivnit procesní bezpečnost (ve smyslu zákonných a jiných požadavků), je k dispozici dokumentace, návody a hodnocení bezpečnosti.</t>
  </si>
  <si>
    <t>K dispozici je podrobný plán zařízení. Dostupné jsou podrobné plány pro lokality, budovy, půdorysy, evakuační trasy a v případě potřeby i oblasti specifických bezpečnostních požadavků, např. požadované vzdálenosti ve smyslu jiných požadavků (ATEX, únikové cesty, přilehlé budovy atd.).</t>
  </si>
  <si>
    <t>Uplatňují se nejlepší dostupné techniky (BAT).</t>
  </si>
  <si>
    <t>Instalace je navržena tak, aby i selhání vyústilo do bezpečné situace.</t>
  </si>
  <si>
    <t>Jakým způsobem probíhá kontrola zřizování instalace?</t>
  </si>
  <si>
    <t>Fyzická inspekce během výstavby s cílem zajistit shodu s projektem.</t>
  </si>
  <si>
    <t>Před zahájením se stav provozu posuzuje, testují se bezpečnostní kritická zařízení a ověřují a dokumentují se jejich zamýšlené funkce. Pro případ, že jsou před zahájením identifikována existující rizika, je definován  postup popisující nápravná opatření a dočasné řešení platné do realizace nápravných opatření.</t>
  </si>
  <si>
    <t>Ověřuje se účinnost nápravných opatření.</t>
  </si>
  <si>
    <t>K projektu, zřizování, údržbě a aktualizacím se uchovává dokumentace.</t>
  </si>
  <si>
    <t>Jakým způsobem je zaručena ochrana zařízení, aby jediná chyba neměla katastrofické následky?</t>
  </si>
  <si>
    <t>Byl zaveden systém, který vyhodnocuje potřebu dostatečných ochranných bariér (technologických, zařízení, izolačních bodů ...) a automatické systémy na vrácení instalace zpět do bezpečného stavu v případě nebezpečné eskalace procesu. Byl zaveden systém poskytující pokyny o potřebě úrovně ochranných bariér (ve smyslu mezinárodně uznávaných norem).</t>
  </si>
  <si>
    <t>Byly identifikovány kritické prvky z hlediska bezpečnosti procesu a stanovena požadovaná úroveň jejich spolehlivosti.</t>
  </si>
  <si>
    <t>Na trvalých pracovištích operátorů se nacházejí alarmy, které upozorňují na odchylky procesů. Tlačítka pro nouzové zastavení se nacházejí na místech, kde je lze bezpečně spustit.</t>
  </si>
  <si>
    <t>Každý reaktor, sklad nebo jiné zařízení obsahující množství nebezpečných látek překračující určité limity (např. ve smyslu Seveso III) bylo posouzeno s cílem zajistit zavedení systému prevence, zadržení a evakuace. Tento systém musí zajistit např. zamezení (případně) regulování rizika přetlaku / zapálení / úniku / výbuchu I v těch nejnepříznivějších podmínkách.</t>
  </si>
  <si>
    <t>Byly zřízeny programy preventivní údržby a péče, které zaručují bezpečnost provozů, nástrojů a zařízení?</t>
  </si>
  <si>
    <t>Byl zřízen a dodržuje se strategický plán proaktivní údržby. Spolu s ním se používá podrobný kalendář pravidelné údržby.</t>
  </si>
  <si>
    <t>Program zahrnuje jasná kritéria týkající se: aktualizací v případě neshod, periodicity, cílů a specifických pokynů k údržbě všech zařízení, které ovlivňují procesní bezpečnost. Specifický program se váže k částem, které jsou z hlediska procesní bezpečnosti kritické.</t>
  </si>
  <si>
    <t>Osoby odpovědné za provádění programu údržby jsou jasně identifikovány a zaznamenávají výsledky údržby. Existují ukazatele umožňující sledování činností údržby (% vykonané práce, zjištěné problémy atd.).</t>
  </si>
  <si>
    <t>Jakým způsobem se řídí procesy během mimořádných událostí v případě přerušení dodávky energie nebo služeb?</t>
  </si>
  <si>
    <t>Projekt instalace zohledňuje odolnost vůči abnormálním situacím způsobeným vnitřními faktory (např. Mimořádné situace v přilehlých instalacích, domino efekt atd.) A vnějšími faktory (např. Přírodní katastrofy jako záplavy, silné větry, zemětřesení, teplo, chlad atd.).</t>
  </si>
  <si>
    <t>Byl proveden posudek s cílem vyhodnotit potřebu bezpečného zásobování energií / dodávkami. V závislosti na výsledcích se předvídá alternativní dodávka hlavní energie nebo služeb (chladírenské vody, stlačeného vzduchu, páry, dusíku atd.) S cílem zajistit bezpečné zastavení provozu.</t>
  </si>
  <si>
    <t>Ověřuje se správný provoz havarijních systémů a byly stanoveny odpovědné osoby.</t>
  </si>
  <si>
    <t>Havarijní plán: zahrnuje analýzu možných nepředvídaných událostí a stanovuje přijatelnou dobu odezvy, zásahové skupiny a procesy.</t>
  </si>
  <si>
    <t>Jak se připravují havarijní plány?</t>
  </si>
  <si>
    <t>Byl vypracován vnitřní havarijní plán, který se průběžně aktualizuje a zahrnuje i komunikaci po mimořádné události.</t>
  </si>
  <si>
    <t>Alespoň jednou za rok probíhá praktická cvičení, po kterém následuje hodnocení účinnosti havarijního plánu.
Byl zřízen informační program pro komunikaci s příslušnými orgány, zásahovými složkami, médii, komunitou atd. s cílem zvýšit připravenost na mimořádnou událost.</t>
  </si>
  <si>
    <t>Havarijní plán byl ve spolupráci s partnery a sousedními organizacemi začleněn do externího havarijního plánu.</t>
  </si>
  <si>
    <t>V souvislosti s územním plánováním byl zaveden postup pro hodnocení a získávání poznatků o sousedních územích s cílem vyhodnotit potřebu připravenosti, komunikace a evakuace během mimořádné události a v případě potřeby vyhodnotit zastavení výroby.</t>
  </si>
  <si>
    <t>Jakým způsobem jsou zabezpečeny kompetence a školení zaměstnanců a dodavatelů zapojených do procesů?</t>
  </si>
  <si>
    <t>Pro řídící, inženýrské a provozní pracovníky, jakož i pro dodavatele a poskytovatele služeb byly stanoveny, zdokumentovány a realizovány požadavky na kompetence týkající se procesní bezpečnosti, které odpovídají jejich příslušné vykonávané činnosti.</t>
  </si>
  <si>
    <t>Zaměstnanci a dodavatelé jsou zaškolování v oblasti bezpečnosti procesů na základě jejich odpovědností za bezpečnost procesů. Příslušný vzdělávací program pokrývá všechny aspekty bezpečnosti procesů a zařízení, a to včetně pravidelných opakování takových školení. Pro zaměstnance, kteří jsou odpovědní za úkoly související s bezpečností procesů a zařízení a kteří byli déle nepřítomni (např. Z důvodu těhotenství, nemoci, delší dovolené atd.), Je k dispozici rekvalifikační program.</t>
  </si>
  <si>
    <t>Odborníci na procesní bezpečnost ve společnosti získávají další vzdělávání související s nejnovějšími nástroji a technikami v oblasti procesní bezpečnosti.</t>
  </si>
  <si>
    <t>K dispozici jsou osvědčení o způsobilosti všech osob, které se podílejí na procesní bezpečnosti.</t>
  </si>
  <si>
    <t>Jakým způsobem se sdílejí informace o rizicích látek a přípravků?</t>
  </si>
  <si>
    <t>Zaměstnancům pracujícím na místech, kde se tyto látky používají, je k dispozici aktualizovaný seznam bezpečnostních listů (dále jen "BL").</t>
  </si>
  <si>
    <t>K dispozici jsou vlastnosti a parametry všech relevantních reakcí v procesech (včetně schémat toku, materiálové bilance a energetické bilance pro všechny základní procesy).</t>
  </si>
  <si>
    <t>V rámci celého procesu je známý vývoj teploty a tlaku v běžných a nejhorších možných situacích.</t>
  </si>
  <si>
    <t>Jsou známé bezpečnostní údaje pro všechny procesy a látky (včetně možných meziproduktů, zbytků a jiných látek).</t>
  </si>
  <si>
    <t>Jak se sdílejí informace o procesu?</t>
  </si>
  <si>
    <t>K dispozici je seznam a aktuální technická dokumentace o zařízeních/nástrojích/regulačních obvodech/vypínačích a poplachů a dalších prvcích kritických z hlediska procesní bezpečnosti.</t>
  </si>
  <si>
    <t>K dispozici jsou aktuální schémata potrubí a nástrojů.</t>
  </si>
  <si>
    <t>Výrobní postupy a návody k obsluze aktualizují podle potřeby a pokrývají všechny možné provozní fáze (např. start, běžný provoz, nouzové vypnutí, mimořádně práce atd.). Pro mimořádné události a anomálie jsou stanoveny provozní rezervy a plánované činnosti.</t>
  </si>
  <si>
    <t>Všechny jsou v bezprostředním dosahu pro pracovníky zapojených do procesu. Zaměstnanci jsou vyškoleni v oblasti používání dokumentace a činností vyplývajících z těchto postupů nebo návodů.</t>
  </si>
  <si>
    <t>Distribuce</t>
  </si>
  <si>
    <t>Jakým způsobem organizace hodnotí své logistické partnery z hlediska HSE&amp;S, energetické účinnosti a emisí skleníkových plynů?</t>
  </si>
  <si>
    <t>Neprovádí žádné systematické hodnocení.</t>
  </si>
  <si>
    <t>Organizace stanovuje pro dodavatele logistických služeb minimální požadavky na HSE&amp;S.</t>
  </si>
  <si>
    <t>Organizace vyhodnocuje příslušné kroky a bezpečnostní opatření, které se vyžadují při přepravě chemických látek.</t>
  </si>
  <si>
    <t>Organizace využívá k posouzení potenciálních poskytovatelů logistiky systém hodnocení bezpečnosti a kvality nebo podobné systémy / kritéria.</t>
  </si>
  <si>
    <t>Jakým způsobem organizace zabraňuje a reaguje na dopravní nehody?</t>
  </si>
  <si>
    <t>Byly zpracovány checklisty (kontrolní listy) pro nakládání a vykládání nebezpečného zboží.</t>
  </si>
  <si>
    <t>Systematicky se uplatňují postupy s cílem dodržovat tyto checklisty a požadavky.</t>
  </si>
  <si>
    <t>Byl ustanoven systém, který mohou v případě mimořádných událostí používat externí poskytovatelé služeb a poskytovatelé logistických služeb. K dispozici je nepřetržitě kontaktní telefonní číslo (24/7).</t>
  </si>
  <si>
    <t>Havarijní plán místa zohledňuje logistiku. Společnost nabízí pomoc při odstraňování následků dopravních nehod (např. ICE (zásah při mimořádných událostech v oblasti chemické dopravy)) nebo podobné systémy.</t>
  </si>
  <si>
    <t>Bezpečnost</t>
  </si>
  <si>
    <t>Jakým způsobem organizace identifikuje bezpečnostní problémy?</t>
  </si>
  <si>
    <t>Neexistuje systematický proces, jen se zaznamenávají stížnosti.</t>
  </si>
  <si>
    <t>Pravidelně se provádějí a vyhodnocují analýzy hrozeb vůči organizaci.</t>
  </si>
  <si>
    <t>Identifikované hrozby jsou adresovány pomocí stanovených opatření. Účinnost opatření se posuzuje analýzami probíhajícími po ukončení bezpečnostní události.</t>
  </si>
  <si>
    <t>Pravidelně se vyhodnocuje účinnost procesu řízení bezpečnostního rizika.</t>
  </si>
  <si>
    <t>Jakým způsobem se kontroluje příchod a odchod pracovníků a materiálu na pracovišti a v oblastech s omezeným vstupem?</t>
  </si>
  <si>
    <t>Neprobíhá žádná kontrola.</t>
  </si>
  <si>
    <t>Lidé, vozidla a zboží mohou vstoupit pouze přes kontrolované přístupové body. Příchozí lidé, vozidla a zboží podléhají registraci.</t>
  </si>
  <si>
    <t>Byl zaveden postup týkající se přístupu. Návštěvníci mohou vstupovat (do budovy, provozních prostor ...) pouze v doprovodu zaměstnanců.</t>
  </si>
  <si>
    <t>Účinnost postupu týkajícího se přístupu se pravidelně reviduje.</t>
  </si>
  <si>
    <t>Jakým způsobem se kontroluje kybernetická bezpečnost?</t>
  </si>
  <si>
    <t>Organizace nemá žádné informace o problematice kybernetické bezpečnosti a neví, jak v případě výskytu takových problémů reagovat.</t>
  </si>
  <si>
    <t>Organizace se účastní pracovních skupin v oblasti kybernetické bezpečnosti.</t>
  </si>
  <si>
    <t>Organizace se účastní pracovních skupin v oblasti kybernetické bezpečnosti a pracovníci jsou vyškoleni ohledně způsobu zacházení s podezřelými e-maily.</t>
  </si>
  <si>
    <t>Organizace identifikuje, sleduje a zmírňuje rizika kybernetické bezpečnosti, která mají dopad na podnikání a systémy ochrany zdraví, bezpečnosti, životního prostředí a udržitelnosti, pomocí přístupu založeného na rizicích ke zmírňování hrozeb.</t>
  </si>
  <si>
    <t>Jakým způsobem probíhá komunikace a výměna informací v případě bezpečnostní krize?</t>
  </si>
  <si>
    <t>Není stanoven žádný proces komunikace v případě bezpečnostní krize.</t>
  </si>
  <si>
    <t>Byl vypracován seznam kontaktních údajů o zaměstnancích, který slouží k jejich rychlému kontaktování v případě krize.</t>
  </si>
  <si>
    <t>Organizace poskytuje informace, které umožňují veřejným orgánům vypracovat specializovaný havarijní plán pro bezpečnostní incident/nehody představující vysokou míru rizika pro organizaci a / nebo její prostředí.</t>
  </si>
  <si>
    <t>Organizace spolupracuje s institucemi poskytujícími pomoc veřejnosti s cílem stanovit opatření pro případy nehod (například krizové cvičení, školení prováděné organizací ...)</t>
  </si>
  <si>
    <t>Jak se organizace vyrovnává s podezřelým chováním (včetně rizik radikalizace = souhlas a podopra extrémních názorů)</t>
  </si>
  <si>
    <t>Neexistuje žádný příslušný proces.</t>
  </si>
  <si>
    <t xml:space="preserve">Organizace věnuje zvláštní pozornost podezřelému chování (a rizikům radikalizace) u zaměstnanců vlastních a externích firem. </t>
  </si>
  <si>
    <t>Zaměstnanci mohou v rámci stanoveného postupu nahlásit podezřelé chování.</t>
  </si>
  <si>
    <t>Organizace spolupracuje s policejními složkami při kontrole všech pracovníků a návštěvníků.</t>
  </si>
  <si>
    <t xml:space="preserve">Jakým způsobem školí organizace pracovníky v oblasti ostrahy ve vazbě na bezpečnostní rizika?  </t>
  </si>
  <si>
    <t>Organizace se tímto problémem nezabývá.</t>
  </si>
  <si>
    <t>Organizace poskytuje pokyny vybízející k ostražitosti s cílem zajistit postup v případě objevení podezřelých předmětů nebo vozidel.</t>
  </si>
  <si>
    <t>Jsou poskytovány pokyny k ostražitosti, které personálu připomínají bezpečnostní postupy v případě objevení podezřelých předmětů nebo vozidel a jsou poskytovány čtvrtletní aktualizace těchto pokynů.</t>
  </si>
  <si>
    <t>Pracovníci jsou nabádani k účasti na zvýšení bezpečnosti.</t>
  </si>
  <si>
    <t xml:space="preserve">Životní prostředí </t>
  </si>
  <si>
    <t>Jakým způsobem se posuzuje potenciální vliv organizace na životní prostředí?</t>
  </si>
  <si>
    <t>Neexistuje systematické posuzování vlivů činností na životní prostředí.</t>
  </si>
  <si>
    <t>Pravidelně se provádí systematické posuzování vlivů činností na životní prostředí.</t>
  </si>
  <si>
    <t>Na základě tohoto posouzení se v akčním plánu stanovují priority ohledně snižování vlivů činností na životní prostředí. Výsledky posuzování výsledků se sdělují zaměstnancům i veřejnosti.</t>
  </si>
  <si>
    <t>Kromě toho jsou výsledky posouzení dopadů sdělovány zaměstnancům a veřejnosti.</t>
  </si>
  <si>
    <t>Jakým způsobem se řídí environmentální výkonnost?</t>
  </si>
  <si>
    <t>Organizace se nezaměřuje na environmentální výkonnost a záležitosti týkající se životního prostředí řídí ve smyslu zákonných požadavků.</t>
  </si>
  <si>
    <t>Organizace definovala strategické cíle a podpůrné kroky ke kontrole a snížení jejího dopadu na životní prostředí.</t>
  </si>
  <si>
    <t>Pravidelně se analyzuje vývoj environmentální výkonnosti (prostřednictvím vhodných ukazatelů) a provádění akčních plánů. Účinnost se neustále zlepšuje. Plán zohledňuje obavy obyvatelstva a potenciální rizika a příležitosti z hlediska organizace.</t>
  </si>
  <si>
    <t>Top management organizace pravidelně hodnotí výkonnost, zdůvodňuje dosahování těchto cílů a zajišťuje dostupnost vhodných zdrojů.</t>
  </si>
  <si>
    <t>Jak organizace nakládá s odpadem?</t>
  </si>
  <si>
    <t>S odpadem se nakládá v souladu s platnou legislativou.</t>
  </si>
  <si>
    <t>Klasifikace, třídění, skladování a bezpečná likvidace odpadu umožňuje optimalizovat tok materiálů s cílem maximalizovat jejich další zužitkování.</t>
  </si>
  <si>
    <t>Postupy odpadového hospodářství, které se týkají provozu a zařízení, se periodicky vyhodnocují a v případě potřeby aktualizují.</t>
  </si>
  <si>
    <t>Ve spolupráci s partnery probíhá program zaměřený na možnosti zlepšování odpadového hospodářství. Byly stanoveny cíle a ukazatele týkající se snižování množství a / nebo zužitkování odpadu. Pokrok při dosahování cílů se systematicky ověřuje.</t>
  </si>
  <si>
    <t>Jakým způsobem řídí organizace rizika týkající se podzemních vod?</t>
  </si>
  <si>
    <t>aRizika znečištění podzemních vod se řídí ve smyslu platné legislativy.</t>
  </si>
  <si>
    <t>Byly identifikovány hlavní rizikové činností vedoucí ke znečištění podzemních vod. Pro zabránění a odhalování úniku chemikálií do podzemních vod slouží příslušné technické a provozní opatření.</t>
  </si>
  <si>
    <t>Pravidelně se provádějí zkoušky kvality podzemních vod s cílem identifikovat potenciální kontaminaci podzemních vod.</t>
  </si>
  <si>
    <t>Organizace přispívá k rozvoji technologií na ochranu podzemních vod a tyto osvědčené postupy následně sdílí s ostatními zainteresovanými stranami.</t>
  </si>
  <si>
    <t>Jakým způsobem řídí organizace rizika týkající se znečištění půdy?</t>
  </si>
  <si>
    <t>Rizika znečištění půdy se řídí ve smyslu platné legislativy.</t>
  </si>
  <si>
    <t>Byly identifikovány hlavní rizikové činnosti, které mohou mít dopad na půdu. Pro zabránění a odhalování úniku chemikálií slouží příslušné technické a provozní opatření. Např. se všemi nebezpečnými látkami se manipuluje v prostorách s nepropustnou podlahou a skladují se v utěsněných nádržích.</t>
  </si>
  <si>
    <t>Byla zavedena opatření a postupy pro minimalizaci vlivu havarijního úniku do půdy. Pravidelně se provádějí zkoušky kvality půdy s cílem identifikovat potenciální kontaminaci půdy.</t>
  </si>
  <si>
    <t>Organizace přispívá k rozvoji technologií na ochranu půdy a tyto osvědčené postupy následně sdílí s ostatními zainteresovanými stranami.</t>
  </si>
  <si>
    <t xml:space="preserve">Jakým způsobem řídí organizace existující znečištění půdy?
</t>
  </si>
  <si>
    <t>Stávající znečištění půdy se řídí ve smyslu platné legislativy.</t>
  </si>
  <si>
    <t>Organizace stanovila proces odstraňování havarijního znečištění a identifikovala existující znečištění na místě.</t>
  </si>
  <si>
    <t>Organizace vytvořila plán řízení znečištění pro všechny existující znečištění (pokud existují), včetně řešení k jejich odstranění.</t>
  </si>
  <si>
    <t>Plán řízení znečištění je zahrnut do rozpočtu i do řízení lokality.</t>
  </si>
  <si>
    <t>Jakým způsobem organizace řídí své emise škodlivin do ovzduší?</t>
  </si>
  <si>
    <t>Emise škodlivin do ovzduší se řídí ve smyslu platné legislativy.</t>
  </si>
  <si>
    <t>Organizace identifikovala hlavní činnosti, které ovlivňují emise do ovzduší. Pro minimalizaci, regulaci a monitorování emisí škodlivin do ovzduší slouží příslušné technické a provozní opatření. Byla zavedena opatření ke snížení emisí škodlivin pod limity stanovené zákonnými normami.</t>
  </si>
  <si>
    <t>Organizace pravidelně posuzuje příležitosti pro zlepšování a systematicky plánuje činnosti s cílem snižovat své emise.</t>
  </si>
  <si>
    <t>Byly stanoveny cíle a ukazatele snížení emisí škodlivin. Pokrok při dosahování cílů se systematicky ověřuje.</t>
  </si>
  <si>
    <t>Jakým způsobem organizace řídí své emise škodlivin do vody?</t>
  </si>
  <si>
    <t>Emise škodlivin do vody se řídí ve smyslu platné legislativy.</t>
  </si>
  <si>
    <t>Organizace identifikovala hlavní činnosti, které ovlivňují emise škodlivin do vody. Pro minimalizaci, regulaci a monitorování emisí škodlivin do vody slouží příslušné technické a provozní opatření. Byla zavedena opatření ke snížení emisí škodlivin pod hodnoty limitů stanovených zákonnými normami.</t>
  </si>
  <si>
    <t>Jakým způsobem organizace řídí své emise hluku?</t>
  </si>
  <si>
    <t>Hluk se řídí ve smyslu platné legislativy.</t>
  </si>
  <si>
    <t>Organizace identifikovala hlavní činnosti, které ovlivňují emise hluku. Pro zabránění a omezování hluku slouží příslušné technické a provozní opatření.</t>
  </si>
  <si>
    <t>Byly stanoveny pravidelné monitorovací kampaně. Údaje z monitorování se posuzují s cílem stanovit a naplánovat příležitosti ke zlepšování. Systematicky se plánují opatření ke snižování emisí hluku.</t>
  </si>
  <si>
    <t>Byly stanoveny cíle a ukazatele snížení emisí hluku. Pokrok při dosahování cílů se systematicky ověřuje.</t>
  </si>
  <si>
    <t>Jakým způsobem organizace řídí své emise zápachu?</t>
  </si>
  <si>
    <t>Zápach se řídí ve smyslu platné legislativy.</t>
  </si>
  <si>
    <t>Organizace identifikovala hlavní činnosti, které vytvářejí emise zápachu. Pro zabránění a omezování emisí zápachu slouží příslušné technické a provozní opatření.</t>
  </si>
  <si>
    <t>Organizace disponuje kontaktním místem pro případ obtěžování zápachem.</t>
  </si>
  <si>
    <t>Organizace disponuje kontaktním místem pro případ obtěžování zápachem. Systematicky se plánují opatření ke zlepšení a omezování emisí zápachu v souladu s požadavky zainteresovaných stran.</t>
  </si>
  <si>
    <t>Jakým způsobem organizace zabraňuje a řídí havarijní emise do prostředí?</t>
  </si>
  <si>
    <t>Byly zřízeny opatření k předcházení havarijním emisím ve smyslu platné legislativy.</t>
  </si>
  <si>
    <t>Organizace systematicky identifikovala procesy a činnosti, které mohou vést k havarijním emisím do životního prostředí. Pro zabránění a omezování havarijních emisí slouží příslušné technické a provozní opatření (např. hráze, povrchy nepropouštějící kapaliny, kontejnery nebo nádrže s dvojitou stěnou, uzamykací systémy pro kanalizaci nebo odtoky povrchových vod atd.). Účinnost zavedených opatření se pravidelně vyhodnocuje.</t>
  </si>
  <si>
    <t>V případě havarijního znečištění disponuje organizace havarijním postupem. Zdroje nebo příčiny havarijního znečištění byly vyhodnoceny jako součást studie Procesní bezpečnosti. Následně byly zavedeny příslušné identifikované protiopatření.</t>
  </si>
  <si>
    <t>V organizaci působí jednotka na předcházení krizím, která provádí cvičení simulující krizi v souvislosti s havarijním znečištěním. Kromě toho byl stanoven postup komunikace s místními zainteresovanými stranami (úřady, médii, místními obyvateli ...) a účinnost tohoto procesu se pravidelně vyhodnocuje a zlepšuje.</t>
  </si>
  <si>
    <t>Jakým způsobem zajišťuje organizace správně kompetence všech pracovníků, týkající se environmentálních požadavků, které souvisejí s jejich pracovní náplní?</t>
  </si>
  <si>
    <t>Organizace identifikovala požadavky na kompetence pro pracovní pozice s klíčovým vlivem na životní prostředí. Takový personál je vhodně vyškolený.</t>
  </si>
  <si>
    <t>Zaměstnanci a dodavatelé jsou zaškolování v oblasti environmentálních záležitostí na základě jejich odpovědností za životní prostředí. Byl vypracován plán odborné přípravy, který zahrnuje všechny významné environmentální aspekty.</t>
  </si>
  <si>
    <t>Všichni zaměstnanci jsou si přinejmenším vědomi environmentálních cílů organizace. Zaměstnanci vědí, jakým způsobem mohou přispět a jaké jsou důsledky v případě nepřispívání a k procesům environmentálního řízení. Odborníci na životní prostředí získávají další vzdělávání související s nejnovějšími nástroji a technikami.</t>
  </si>
  <si>
    <t>Pravidelně se vyhodnocují osvědčení o způsobilosti a účinnost školení.</t>
  </si>
  <si>
    <t>Jakým způsobem jsou zainteresované strany organizace informovány o environmentálních aspektech a jejich možných dopadech?</t>
  </si>
  <si>
    <t>Organizace upozorňuje své zaměstnance na prevenci a opatření, která je třeba podniknout (například v případě havarijního znečištění).</t>
  </si>
  <si>
    <t>Organizace pravidelně informuje místní obyvatelstvo o environmentálních aspektech souvisejících s jejich aktivitami.</t>
  </si>
  <si>
    <t>Organizace spolupracuje s místními subjekty a sdruženími s cílem zohlednit jejich očekávání (případně i společná řešení).</t>
  </si>
  <si>
    <t>Organizace informuje zainteresované strany o výsledcích monitorování ukazatelů environmentálního výkonu s cílem zdůraznit zapojení organizace do environmentální problematiky daného regionu.</t>
  </si>
  <si>
    <t>KAPITOLA 3: Posílení systémů řízení chemických látek</t>
  </si>
  <si>
    <t>Zavedla organizace proces pro navrhování a vývoj nových 
produktů a služeb?</t>
  </si>
  <si>
    <t>Ano a tento proces je vymezen etapami a opatřeními, které se uplatňují a mohou být upraveny po vyhodnocení s cílem zajistit, aby výstupy splňovaly požadavky na vstupy. Odhad rizika je založen na pokynech nařízení REACH určením pravděpodobných skupin uživatelů, zamýšleného použití a přiměřeně předvídatelného nesprávného použití.</t>
  </si>
  <si>
    <t>Organizace zahájila úvahu o ekologickém návrhu svých produktů a identifikovala klíčové těžiště při vypracování produktu.</t>
  </si>
  <si>
    <t>Při navrhování nových výrobků a jejich používání v hodnotovém řetězci se zohledňují charakterizace rizik a úvahy o řízení rizik. Stávající produkty se zlepšují, aby se omezila rizika z počáteční fáze. Může se to projevit tak, že se vyhnete používání škodlivých chemických látek, včetně, ale ne jen těch, které jsou karcinogenní, mutagenní, toxické pro reprodukci, nebo perzistentní a bioakumulativní. Zavádí se další snížení rizika pro každého identifikovaného uživatele nebo kontaktní skupinu.</t>
  </si>
  <si>
    <t>Organizace bere v úvahu takové faktory, jakými je zamýšlené použití, očekávaná životnost produktu, trvanlivost, opětovné použití, možnost recyklace nebo prospěšné využití produktu při jeho vývoji. Při navrhování procesů spotřeby energie se zvažují možnosti zlepšení energetické náročnosti. Při navrhování nového nebo zlepšování stávajícího produktu se zohledňuje analýza životního cyklu tohoto produktu. Organizace se viditelně hlásí k plnění svých závazků.</t>
  </si>
  <si>
    <t>Stanovování priorit produktů</t>
  </si>
  <si>
    <t xml:space="preserve">Má organizace k dispozici proces hodnocení a stanovení priorit svých produktů pro charakterizaci rizik a řízení rizik?
</t>
  </si>
  <si>
    <t xml:space="preserve">Organizace má zavedený proces, který používá jednoduchá kritéria pro upřednostnění chemikálií, na které by se měl primárně zaměřit důsledným způsobem. </t>
  </si>
  <si>
    <t>Tento proces se používá za použití vypracovaných kritérií pro stanovení priorit produktů pro každou skupinu výrobků (kritéria založená na nových informacích, použití a vzorcích expozice v souvislosti s profilem nebezpečnosti chemické látky). Tento proces se vztahuje na nové a stávající produkty. Kritéria pro stanovení priorit jsou pravidelně aktualizována.</t>
  </si>
  <si>
    <t>Nástroje kritérií screeningu na stanovení priorit rizik se neustále vyvíjejí a zlepšují: Je zaveden proces pro aktuální sběr nových informací umožňujících rozhodování o stanovení priorit.</t>
  </si>
  <si>
    <t>Metodika stanovení priorit je sdělována externě a je srovnávána.</t>
  </si>
  <si>
    <t xml:space="preserve">Informace o produktu </t>
  </si>
  <si>
    <t>Zavedla organizace systém pro sledování použitelnosti, změn a dodržování interních a externích požadavků souvisejících s řízením bezpečnosti chemických látek?</t>
  </si>
  <si>
    <t>V organizaci byl zaveden proces k přezkoumání a určení použitelnosti nařízení a legislativy spolu s požadavky na RC, kterým organizace podléhá. Organizace vyvinula Seznam chemické bezpečnosti, ve kterém jsou uvedeny chemické látky a směsi, které používá, dováží nebo vyrábí.</t>
  </si>
  <si>
    <t>Organizace identifikovala příslušné předpisy a certifikace pro každou položku seznamu a pravidelně je aktualizuje s cílem začlenit změny. Tento seznam představuje klíčový nástroj pro identifikaci prioritních chemických látek (látky vzbuzující velké obavy = SVHC látky, omezené látky).</t>
  </si>
  <si>
    <t>V organizaci byl zaveden systém pro komunikaci v rámci dodavatelského řetězce a pro pravidelnou kontrolu souladu produktů od dodavatelů. Informace o dodržování souladu v rámci dodavatelského řetězce jsou snadno přístupné. Probíhá následná komunikace s cílem potvrdit dodržování příslušných předpisů.</t>
  </si>
  <si>
    <t>Organizace předpokládá vývoj legislativy v souvislosti s látkami používanými ve svých výrobcích spolu s externími partnery. Tento proces zahrnuje přijímání vhodných a včasných informací o legislativních změnách.
Organizace zajišťuje proaktivní komunikaci s dodavatelským řetězcem (řízení omezených látek, náhrada nebezpečných sloučenin).</t>
  </si>
  <si>
    <t>Zavedla organizace systém na správu existujících informací o rizicích svých produktů?</t>
  </si>
  <si>
    <t>V organizaci byl zaveden proces pro shromažďování dostupných informací o bezpečnosti produktů, jejich rizicích pro zdraví a životním prostředí.</t>
  </si>
  <si>
    <t>Existující informace jsou uvedeny v dokumentaci, která se pravidelně aktualizuje a je volně dostupná.</t>
  </si>
  <si>
    <t>Existující informace se posuzují z hlediska spolehlivosti a jsou shrnuty v monitorovacím systému, který slouží ke sledování jakéhokoliv zdroje informací a revizí (včetně ukazatele spolehlivosti).</t>
  </si>
  <si>
    <t>Organizace se snaží co nejvíce zpřístupňovat své interní informace třetím stranám s cílem podpořit sdílení dat. Tento postup přispívá například k omezování testů na zvířatech a naplňování databází pro prognostické modely.</t>
  </si>
  <si>
    <t>Zavedla organizace proces řízení informací o používání a expozici svých produktů?</t>
  </si>
  <si>
    <t>V organizaci byl zaveden proces na dokumentaci používání a spotřeby produktů na základě systému deskriptorů použití, a to včetně informací o příslušných provozních podmínkách (např. roční objemy, trvání expozice).</t>
  </si>
  <si>
    <t>Organizace vyvíjí proces identifikace záměrného zneužití nebo nesprávného používání produktu.
Stávající informace jsou strukturovány v dokumentačním systému a pravidelně se aktualizují a sdělují.
Vyžaduje se konečné používání zákazníkem v rámci dodavatelského řetězce.
Zpracovávají se obecné modely expozice, které zohledňují realistické opatření pro řízení provozních rizik.</t>
  </si>
  <si>
    <t>Pro nebezpečné směsi s vysokou pravděpodobností expozice a při povinném monitorování na základě zákonných požadavků nebo na základě povolení jsou k dispozici spolehlivé údaje z monitorování expozice při práci.
Určená použití od dalších uživatelů a koncových zákazníků se zaznamenávají a začleňují do dokumentačního systému.</t>
  </si>
  <si>
    <t>Existuje specializovaný proces pro distributorské sítě, např. smlouva, která uvádí povolené použití.
Organizace zavedla proces na proaktivní shromažďování a uchovávání informací o použití a expozici a příslušném řízení změn v rámci dodavatelského řetězce.
Citlivé informace o použití (vhodné použití, záměrné zneužití) jsou identifikovány a ověřují se.</t>
  </si>
  <si>
    <t>Zavedla organizace proces na správu nových informací?</t>
  </si>
  <si>
    <t>Organizace zavedla proces na:
• identifikaci nedostatečných údajů v požadavcích na údaje s ohledem na stávající a novou legislativu.
• stanovení a provádění plánů testování chemických látek za účelem doplňování informací dle potřeby a
• vývoj a údržbu informací o nebezpečí, které se vyžadují pro splnění minimálních právních požadavků.
Interní a / nebo externí zdroje by měly být technicky schopny porozumět informacím o nebezpečnosti a potenciální expozici.</t>
  </si>
  <si>
    <t xml:space="preserve">Organizace pravidelně monitoruje dostupnost nových informací o nebezpečnosti, které se vztahují na její produkty (literatura, informace o podobných produktech pro účely analogického, sdílení dat s třetími stranami) a zavedla proces začleňování nových informací o charakterizaci nebezpečnosti a expozice svých produktů.
</t>
  </si>
  <si>
    <t>Kromě informací o nebezpečnosti organizace začleňuje dostupné informace o použití svých produktů nebo expozici do svých produktů včetně, ale nejen:
• nových trhů a použití na místech, kde se mění povaha expozice, jako například přechod z průmyslového použití na profesionální nebo spotřebitelské použití, 
• předpokládaných aplikacích a použití v regionech, které se původně nezvažovaly,
• případů zneužití, 
• stížností zákazníků, 
• nehod a incidentů.
Takové shromážděné informace se následně vyhodnocují. V případě potřeby se vyhodnocuje základní příčina. Nabyté poznatky se následně použijí při aktualizaci charakterizace rizik.</t>
  </si>
  <si>
    <t>Revizní a schvalovací systémy zohledňují zároveň všechny změny během životního cyklu produktu, např. změny ve výrobním procesu, změny balení a distribuce, nové trhy či změny použití a zaručují komunikaci s příslušnými zainteresovanými stranami.</t>
  </si>
  <si>
    <t>Charakterizace rizik</t>
  </si>
  <si>
    <t>Zavedla organizace proces charakterizace rizik na základě shromážděných informací?</t>
  </si>
  <si>
    <t>Organizace zavedla proces charakterizace potenciálních rizik svých produktů pomocí opakovaného a odstupňovaného procesu, který zohledňuje výsledky stanovování priorit. Na základě stanovení těchto priorit se pro dané produkty posuzují a dokumentují rizika.
Proces charakterizace rizik zohledňuje podnikové zásady, které zvažují rizika a konečné použití produktů (např. zásady medicínských aplikací, používání produktu při výrobě spotřebních výrobků atd.). Tento postup se pravidelně aktualizuje s cílem začlenit nejnovější informace a poznatky.</t>
  </si>
  <si>
    <t>Organizace pravidelně posuzuje vliv nových informací o nebezpečnosti, použití a expozici, platných předpisů a osvědčení nových trhů nebo aplikací, událostí hlášených v rámci dodavatelského řetězce, nových technologií testování a vznikajících zdravotních nebo environmentálních problémů.
Díky postupům zaměřeným na bdělost se zachycují nová rizika v rámci hodnotového řetězce.
K dispozici je seznam událostí, které vedou k přehodnocení řízení bezpečnosti (např. nová aplikace, nová oblast prodeje, nové údaje o produktu atd.). V případě potřeby se přezkoumávají stávající hodnocení rizik.</t>
  </si>
  <si>
    <t>Organizace nepřetržitě a proaktivně zlepšuje kvalitu stávajících charakteristik rizik.
Charakterizace rizik se zdokonaluje s ohledem na citlivé skupiny obyvatel nebo zneužívání a systematicky se provádí pro všechny používané, dovážené a vyráběné produkty, a to bez ohledu na jejich objem.
Proces charakterizace rizik pokrývá celý životní cyklus výrobků (od začátku až po konec).</t>
  </si>
  <si>
    <t>Řízení rizik produktu</t>
  </si>
  <si>
    <t>Zavedla organizace proces řízení rizik na základě shromážděných informací?</t>
  </si>
  <si>
    <t>Organizace zavedla proces zajišťování používání vhodných opatření k řízení rizik na základě dostupných informací.
Organizace informuje koncové uživatele o nebezpečnosti produktů a požadovaných preventivních a ochranných opatřeních (podmínky bezpečné manipulace, používání a skladování, likvidace). Na účinnou komunikaci o nebezpečích slouží správné označování a vhodné balení.</t>
  </si>
  <si>
    <t>Byl zaveden proces na přehodnocování opatření k řízení rizik při používání, skladování a likvidaci chemikálií v případě, že jsou k dispozici nové informace o nebezpečnosti produktu a charakterizaci rizik.</t>
  </si>
  <si>
    <t>Organizace neustále zlepšuje doporučení k řízení rizik ohledně podmínek používání, dopravy a skladování svých produktů a poskytuje informace o možnostech recyklace (nebo bezpečné likvidace) produktů. Organizace aktivně vyhledává a získává nové informace s cílem zlepšovat opatření týkající se řízení rizik a aktivně komunikuje se zákazníky s cílem shromažďovat a zpracovat jejich zpětnou vazbu ohledně produktů. Organizace přijala opatření zabraňující nebezpečnému používání produktů v důsledku nesprávné manipulace nebo skladování širokou veřejností nebo spotřebiteli.</t>
  </si>
  <si>
    <t>Organizace zvyšuje transparentnost informací o správě produktů.
Organizace zveřejňuje příslušné souhrny charakterizace rizik s příslušnými opatřeními k řízení rizik (např. V podobě bezpečnostních listů).
V případě potřeby se zajišťuje vzdělávání koncových zákazníků o chemických rizicích a procesech bezpečné manipulace, např. prostřednictvím organizovaných školení a workshopů.</t>
  </si>
  <si>
    <t xml:space="preserve">Zavedla organizace účinný proces sledování svých produktů po dodání a provádění nápravných opatření?
</t>
  </si>
  <si>
    <t>Organizace zavedla postup pro zajišťování kontrolovaných podmínek a splnění požadavků na produkty a služby nabízené zákazníkům. Organizace zřídila identifikační systém výstupů, jejich stavu s ohledem na požadavky na monitorování a měření, zajišťování jejich jednoznačné identifikace pro účely sledovatelnosti a jejich uchovávání během výroby a poskytování služeb s cílem zajistit soulad s příslušnými předpisy a nařízeními.</t>
  </si>
  <si>
    <t>Organizace dbá na identifikaci a kontrolu výstupů, které nesplňují příslušné požadavky s cílem zabránit jejich neúmyslnému použití nebo dodání. Tato opatření se dokumentují a podléhají sledování a provádění nápravných opatření.</t>
  </si>
  <si>
    <t>Organizace zavedla a implementovala procesy pro oblast:
• otázek a stížností od zákazníků 
• incidentů nebo nehod 
• odvolání produktů v rámci hodnotového řetězce.
V rámci tohoto postupu se stanoví preventivní a nápravná opatření s cílem neustále zlepšovat řízení rizik produktů.</t>
  </si>
  <si>
    <t xml:space="preserve"> Organizace zavedla postup při odvolávání nebo stažení produktů z trhu. V takovém případě se sestavuje příslušný tým, který zahrnuje koordinátora, vyšší management, oddělení prodeje, zákaznické služby a jakékoliv jiné oddělení. Odpovědnosti jsou jasně stanoveny z hlediska rozhodování, implementace havarijního plánu a nápravných opatření. Postup objasňuje kroky nutné k odvolávání produktů v případě podezření, že ovlivňují zdraví nebo bezpečnost uživatelů či spotřebitelů. Takový postup by měl zahrnovat následující kroky:
- Hodnocení produktu: shromažďují se stížnosti a koordinátor vyhodnotí možnost odvolávání produktu. Všechny zainteresované strany (regulační orgány, dodavatelský řetězec, interní komunikace) byly identifikovány a přijali příslušná opatření.
- lokalizace a identifikace dotyčných produktů,
 - včasné informování dotčených stran 
- odstranění produktu: Vrácené produkty musí shromažďovat, oddělovat a zpracovávat na místě odděleném od jakýchkoli jiných produktů. Před svým zničením, opětovným zpracováním nebo přesměrováním se nesmí opět dostat na trh. Doporučuje se zřídit dokumentaci o množstvích a identifikaci produktů.
Vyžaduje se prověření účinnosti postupu stažení z trhu (oznámení zákazníkům, přijetí vhodných opatření).</t>
  </si>
  <si>
    <t>Řízení hodnotového řetězce</t>
  </si>
  <si>
    <t>Poskytuje organizace efektivní komunikaci v rámci dodavatelského řetězce ohledně opatření k řízení rizik, které se vztahují na jejich produkty?</t>
  </si>
  <si>
    <t>a) Organizace má k dispozici aktuální a kompletní soubor bezpečnostních listů (BL) pro všechny nebezpečné materiály, které se používají nebo skladují na místě (suroviny, meziprodukty, produkty). Před komercializací nebo odesláním se zajišťuje správné označení.</t>
  </si>
  <si>
    <t>Organizace zavedla proces pravidelného aktualizování svých BL s cílem začlenit nové informace (interní nebo externí) a jejich vliv z hlediska řízení rizik.
Organizace posuzuje kvalitu BL, které obdržela od dodavatelů.</t>
  </si>
  <si>
    <t>Organizace zavedla proces sledování distribuce aktualizovaných verzí BL následným uživatelům a dalším zainteresovaným stranám. Organizace zajišťuje příjem a správné chápání svých BL a v případě potřeby navrhuje školení pro zákazníky a distributory s cílem zajistit bezpečnou manipulaci s produkty.</t>
  </si>
  <si>
    <t>BL jsou veřejně dostupné a přizpůsobené regionu, ve kterém se produkt používá. Na BL se nacházejí i kontaktní údaje o odpovědné osobě v rámci společnosti, která odpovídá na případné otázky ohledně chemických látek. BL a označení obsahují informace o možnosti recyklace výrobku, pokud jsou takové informace k dispozici.</t>
  </si>
  <si>
    <t>KAPITOLA 4: Působení na obchodní partnery</t>
  </si>
  <si>
    <t>Odpovědné získávání zdrojů</t>
  </si>
  <si>
    <t>Jak se organizace zavázala k odpovědnému získávání zdrojů?</t>
  </si>
  <si>
    <t>Organizace dodržuje legislativní povinnosti, avšak nemá jasný závazek ani nezřídila formální proces týkající se odpovědného získávání zdrojů.</t>
  </si>
  <si>
    <t>Organizace stanovila zásady, které objasňují její přístup k odpovědnému získávání zdrojů a zároveň vyžaduje, aby její dodavatelé v rámci spolupráce tyto zásady uznaly a podpořily přístup k podnikové sociální odpovědnosti.</t>
  </si>
  <si>
    <t>c) Organizace zmapovala rizika spojená s obstaráváním a zohledňuje vliv na životní prostředí prostřednictvím ekologických kritérií v rámci procesu výběru zakoupeného zboží, vybavení a služeb. Při získávání energie za použití produktů, zařízení nebo služeb bere organizace jako jedno z kritérií energetickou náročnost po dobu předpokládané životnosti.</t>
  </si>
  <si>
    <t>d) Organizace vyčlenila rozpočet na nákup vybavení, zboží a služeb, které jsou šetrné k životnímu prostředí. Na základě posouzení dopadů se stanoví příslušné priority.</t>
  </si>
  <si>
    <t>Spolupráce v dodavatelském řetězci (obchodní partneři)</t>
  </si>
  <si>
    <t>Jak organizace zlepšuje spolupráci v dodavatelském řetězci?</t>
  </si>
  <si>
    <t>Organizace dodržuje své legislativní povinnosti, avšak nemá jasný závazek v této oblasti.</t>
  </si>
  <si>
    <t>Organizace zajišťuje přednostně služby pro důvěryhodné obchodní partnery a hodnotí jejich spokojenost s cílem udržení dobré spolupráce v čase.</t>
  </si>
  <si>
    <t>Organizace poskytuje svým hlavním byznys partnerům střednědobé kontrakty, aby byli schopni investovat do efektivních a šetrných technologií.</t>
  </si>
  <si>
    <t>Organizace se podílí na R&amp;D projektech a specifických partnerstvích v rámci dodavatelského řetězce za účelem společného vývoje nových produktů a služeb.</t>
  </si>
  <si>
    <t>Obchodní integrita</t>
  </si>
  <si>
    <t>Jakým způsobem vyjadřuje organizace svůj závazek vůči podnikatelské etice?</t>
  </si>
  <si>
    <t>Organizace splňuje příslušné zákonné požadavky, nepřijala však žádné konkrétní závazky.</t>
  </si>
  <si>
    <t>Organizace stanovila zásady nebo kodex chování v oblasti podnikatelské etiky (včetně postupů boje proti nekalé soutěži a korupci), který je formálně schválen vrcholovým vedením a/nebo informuje zaměstnance o chování v rizikových situacích.</t>
  </si>
  <si>
    <t>Organizace zavedla procesy, které zabraňují angažování nebo spolupůsobení v situacích nekalé soutěže a korupci (např. Zavedením systému, který umožňuje zaměstnancům anonymně upozorňovat na jakoukoliv situaci představující takové riziko).</t>
  </si>
  <si>
    <t>Organizace seznámila zainteresované strany o těchto zásadách a umožnila jim přístup k systému na upozorňování na jakékoli situace představující takové riziko.</t>
  </si>
  <si>
    <t>Pracovní práva (Práva zaměstnanců)</t>
  </si>
  <si>
    <t>Jakým způsobem řeší organizace sociální problematiku a lidská práva v rámci spolupráce s obchodními partnery?</t>
  </si>
  <si>
    <t>Tímto tématem se nezabývá.</t>
  </si>
  <si>
    <t>Organizace stanoví minimální požadavky týkající se lidských práv a na základě těchto kritérií vybírá obchodní partnery.</t>
  </si>
  <si>
    <t>Organizace ustanovila proces posuzování obchodních partnerů na základě těchto kritérií.</t>
  </si>
  <si>
    <t>Organizace pravidelně prověřuje schopnost obchodních partnerů zajistit dodržování lidských a sociálních práv.</t>
  </si>
  <si>
    <t>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t>
  </si>
  <si>
    <t>Žádná ze čtyř</t>
  </si>
  <si>
    <t>Jeden nebo dva ze čtyř</t>
  </si>
  <si>
    <t>Tři ze čtyř</t>
  </si>
  <si>
    <t>všechny čtyři</t>
  </si>
  <si>
    <t>Logističtí partneři</t>
  </si>
  <si>
    <t>Jakým způsobem zabezpečuje organizace splnění svých požadavků ze strany logistických partnerů?</t>
  </si>
  <si>
    <t>Organizace nevymezila vůči svým logistickým partnerům žádné jasné požadavky.</t>
  </si>
  <si>
    <t>Organizace zavedla pro své dodavatele logistických služeb minimální požadavky na HSE&amp;S.</t>
  </si>
  <si>
    <t>Organizace ustanovila proces hodnocení svých logistických partnerů na základě dodržování požadavků organizace.</t>
  </si>
  <si>
    <t>Organizace pravidelně prověřuje schopnost svých logistických partnerů dodržovat požadavky organizace (včetně energetické účinnosti a emisí skleníkových plynů).</t>
  </si>
  <si>
    <t>Jakým způsobem organizace chrání a zabezpečuje majetek a údaje následných uživatelů nebo externích poskytovatelů, které se používají nebo začleňují do produktů a služeb?</t>
  </si>
  <si>
    <t>Organizace postupuje v souladu s místní a mezinárodní legislativou o ochraně údajů (ochrana, souhlas, právo na odstranění) a majetku, avšak pro dané téma nezavedla žádný konkrétní proces.</t>
  </si>
  <si>
    <t>V případě, že se majetek nebo údaje následného uživatele nebo externího poskytovatele ztratí, poškodí nebo se jinak zjistí, že jsou nevhodné k použití, organizace o tom informuje následného uživatele nebo externího poskytovatele a uchovává zdokumentované informace o tom, co se stalo.</t>
  </si>
  <si>
    <t>Organizace zavedla interní pravidla pro správu dat a majetku, které zajišťují jejich utajení (např. žádné údaje se neuchovávají déle, než je potřeba).</t>
  </si>
  <si>
    <t>Organizace navázala pravidelný dialog se svými následnými uživateli a externími poskytovateli s cílem informovat je o situaci a procesech pro zajištění té nejvhodnější ochrany jejich údajů a majetku.</t>
  </si>
  <si>
    <t>Co zahrnuje dialog s následnými uživateli?</t>
  </si>
  <si>
    <t>Poskytování informací o produktech a službách.</t>
  </si>
  <si>
    <t>Poskytování informací o produktech a službách, vyřizování poptávek, smluv nebo objednávek včetně změn.</t>
  </si>
  <si>
    <t>Poskytování informací o produktech a službách, vyřizování poptávek, smluv nebo objednávek včetně změn, získávání zpětné odezvy od zákazníků ohledně produktů a služeb, a to včetně stížností následných uživatelů.</t>
  </si>
  <si>
    <t>Poskytování informací o produktech a službách, vyřizování poptávek, smluv nebo objednávek včetně změn, získávání zpětné odezvy od zákazníků ohledně produktů a služeb včetně stížností následných uživatelů a v případě potřeby stanovení zvláštních požadavků na mimořádná opatření.</t>
  </si>
  <si>
    <t>KAPITOLA 5: Zapojení zainteresovaných stran</t>
  </si>
  <si>
    <t>Jakým způsobem zapojuje organizace své externí zainteresované strany a naplňuje jejich očekávání?</t>
  </si>
  <si>
    <t>Organizace posuzuje své povinnosti týkající se dodržování příslušných nařízení a předpisů, avšak nezavedla formální proces identifikace svých externích zainteresovaných stran.</t>
  </si>
  <si>
    <t>Organizace identifikovala příslušné zainteresované strany a stanovila jejich potřeby a očekávání.</t>
  </si>
  <si>
    <t>Organizace posoudila hlediska svých zainteresovaných stran a bere je v úvahu. Na základě jejich vlivu organizace upřednostnila různé zainteresované strany (mapování).</t>
  </si>
  <si>
    <t>Organizace ověřila potřeby a očekávání prioritních zainteresovaných stran ve spolupráci s nimi a začleňuje hlediska zainteresovaných stran do přezkoumání vedením.</t>
  </si>
  <si>
    <t>Externí dialog a transparentnost</t>
  </si>
  <si>
    <t>Jakým způsobem vede organizace dialog s veřejností, úřady a dalšími zainteresovanými stranami, včetně místních komunit a zákazníků v souvislosti s HSE&amp;S v rámci jejich činností, produktů a služeb?</t>
  </si>
  <si>
    <t>Organizace vede dialog za výjimečných okolností nebo v reakci na stížnosti.</t>
  </si>
  <si>
    <t>Organizace informuje a komunikuje s klíčovými zainteresovanými stranami o svých aktivitách.</t>
  </si>
  <si>
    <t>Organizace formálně zřídila příslušné kanály pro dialog se svými klíčovými zainteresovanými stranami a pravidelně je využívá.</t>
  </si>
  <si>
    <t>Organizace systematicky konzultuje a přímo zapojuje své zainteresované strany do svých aktivit prostřednictvím rozvoje společných projektů nebo partnerství.</t>
  </si>
  <si>
    <t>Jakým způsobem zveřejňuje organizace informace týkající se
 HSE&amp;S?</t>
  </si>
  <si>
    <t>Informace týkající se HSE&amp;S se nezveřejňují; výjimkou jsou konkrétní požadavky.</t>
  </si>
  <si>
    <t>Výsledky hodnocení výkonnosti organizace se zveřejňují.</t>
  </si>
  <si>
    <t>Výsledky hodnocení výkonnosti organizace jsou před zveřejněním každoročně posouzeny nezávislou třetí stranou.</t>
  </si>
  <si>
    <t>Organizace je proaktivní a sdílí výsledky hodnocení své výkonnosti s příslušnými zainteresovanými stranami, např. vedení organizace seznamuje úřady veřejné správy a jiné státní orgány nebo místní komunity o dosažených výsledcích.</t>
  </si>
  <si>
    <t xml:space="preserve"> Místní komunity</t>
  </si>
  <si>
    <t>Jakým způsobem podporuje organizace místní komunity?</t>
  </si>
  <si>
    <t>Organizace splňuje příslušné zákonné požadavky.</t>
  </si>
  <si>
    <t>Organizace reaguje na konkrétní požadavky místních komunit. Organizace vede dialog s místními zástupci a bere ohled na blaho sousedů.</t>
  </si>
  <si>
    <t>Organizace podporuje místní projekty a činnosti (např. Účast zaměstnanců na místních projektech během pracovní doby, v místních školách během vyučování a informace o různých pracovních nabídkách atd.) s cílem přispět k místnímu rozvoji.</t>
  </si>
  <si>
    <t>Organizace podporuje místní komunitu účastí v různých skupinách, prostřednictvím komunikačních prostředků, veřejné správy, organizací firem a zástupců zaměstnanců, ekologických skupin, odborníků, sousedních firem, sousedských sdružení a podobně. Organizace spolupracuje a předvídá rozpočet na rozvoj společných projektů, činností nebo partnerství na základě požadavků komunity.</t>
  </si>
  <si>
    <t>Jakým způsobem stimuluje organizace místní zaměstnanost a vzdělávání?</t>
  </si>
  <si>
    <t>Organizace reaguje na specifické požadavky místních škol a pracovních organizací a vede dialog s místními zástupci.</t>
  </si>
  <si>
    <t>Organizace přispívá k místní zaměstnanosti a podporuje místní školy: v rámci pracovního náboru zapojuje místní pracovní organizace včetně platforem pro reintegraci zaměstnanců, organizace vítá stážisty z místních škol a účastní se školních aktivit.</t>
  </si>
  <si>
    <t>Organizace navázala partnerství s místními pracovními organizacemi a spolupracuje na vzdělávacích programech s místními školami a vědeckou komunitou (např. Spolupráce s univerzitami, granty, výzkum atd.).</t>
  </si>
  <si>
    <t>KAPITOLA 6: Přispívání k udržitelnosti</t>
  </si>
  <si>
    <t>Hodnocení závažnosti</t>
  </si>
  <si>
    <t>Jakým způsobem definuje organizace významné problémy a závažnost?</t>
  </si>
  <si>
    <t>a)	Organizace ještě neidentifikovala své nejvýznamnější problémy a závažnost, ale splňuje své legislativní povinnosti.</t>
  </si>
  <si>
    <t>https://www.wbcsd.org/Programs/People/Sustainable-Development-Goals/SDG-Sector-Roadmaps/Resources/SDG-Sector-Roadmaps.</t>
  </si>
  <si>
    <t>Charta CEFIC: https://cefic.org/app/uploads/2019/01/Cefic-Sustainability-Charter-TeamingUp-For-A-SustainableEurope.pdf - Zásady ACC: 
https://www.americanchemistry.com/Sustainability/Principles.html</t>
  </si>
  <si>
    <t>Organizace identifikovala významné sociální, ekonomické a environmentální otázky představující rizika nebo příležitosti pro samotnou organizaci na základě stávajících sektorových plánů (např. Sektorový plán WBCSD:</t>
  </si>
  <si>
    <t>Organizace zavedla komplexní proces hodnocení významnosti, který zohledňuje význam pro samotnou organizaci i pro její externí zainteresované strany.</t>
  </si>
  <si>
    <t>Organizace publikuje výsledky svých hodnocení významnosti v souladu s pokyny mezinárodní organizace Global Reporting Initiative (GRI) nebo jejich ekvivalentu.</t>
  </si>
  <si>
    <t>Jakým způsobem hodlá organizace přispívat k udržitelnému rozvoji?</t>
  </si>
  <si>
    <t>Organizace splňuje příslušné zákonné (právní) povinnosti, avšak nesoustředí se na udržitelný rozvoj.</t>
  </si>
  <si>
    <t>Organizace zmapovala své příspěvky do programu Cílů udržitelného rozvoje (SDGs).</t>
  </si>
  <si>
    <t xml:space="preserve">Organizace identifikovala příležitosti vlivu a plánované příspěvky ve smyslu plánu pro SDG pro chemický průmysl. </t>
  </si>
  <si>
    <t>Organizace zcela začlenila principy udržitelnosti do své obchodní strategie.</t>
  </si>
  <si>
    <t>Komunikace</t>
  </si>
  <si>
    <t>Jakým způsobem komunikuje organizace zainteresovaných stran na téma udržitelnosti?</t>
  </si>
  <si>
    <t>Organizace splňuje příslušné zákonné požadavky, nijak však v rámci daného tématu nekomunikuje.</t>
  </si>
  <si>
    <t>Organizace vede jednoduchou, přímou a věcnou interní komunikaci na téma udržitelnosti.</t>
  </si>
  <si>
    <t>Organizace vede ad hoc externí komunikaci na téma udržitelnosti se zákazníky, pracovními partnery a komunitou.</t>
  </si>
  <si>
    <t>Organizace vede interní i externí komunikaci na téma udržitelnosti. Organizace každoročně publikuje úplnou zprávu o udržitelnosti ve všech významných otázkách v souladu s pokyny mezinárodní organizace Global Reporting Initiative (GRI) (https://www2.globalreporting.org/standards/g4/Pages/default.aspx)  nebo jejich ekvivalentu.</t>
  </si>
  <si>
    <t>Udržitelné portfolio</t>
  </si>
  <si>
    <t>Má organizace zavedený proces navrhování výrobků s lepšími výsledky udržitelnosti?</t>
  </si>
  <si>
    <t>Při navrhování výrobků nejsou systematicky zohledňovány úvahy o udržitelnosti.</t>
  </si>
  <si>
    <t>Organizace se dohodla na společném chápání toho, co znamená „udržitelnost“ v rámci produktových portfolií, identifikovala kritické zájmy zainteresovaných stran a klíčové body rozhodování při zpracování produktu.</t>
  </si>
  <si>
    <t>Organizace zavedla proces hodnocení udržitelnosti svého portfolia: definují cíle, rozsah, procesy a segmenty hodnocení. Signály trhu jsou zachyceny.</t>
  </si>
  <si>
    <t>Organizace implementuje, monitoruje a podává zprávy o systému hodnocení udržitelnosti pro veřejnost, zákazníky a další relevantní zainteresované strany.</t>
  </si>
  <si>
    <t xml:space="preserve">Efektivnost zdrojů / oběhové hospodářství
</t>
  </si>
  <si>
    <t>Jakým způsobem zvyšuje organizace efektivnost zdrojů ve svých výrobních procesech?</t>
  </si>
  <si>
    <t>Organizace splňuje příslušné zákonné povinnosti týkající se monitoringu, avšak zvlášť se nezabývá zvyšováním účinnosti zdrojů ve svých výrobních procesech.</t>
  </si>
  <si>
    <t>Organizace zavedla systém pro měření efektivity zdrojů ve svých výrobních procesech.</t>
  </si>
  <si>
    <t>Organizace má zavedený proces pro zlepšení efektivnosti zdrojů ve svém výrobním procesu.
Tento proces je navržen a přezkoumán s ohledem na upřednostňování recyklovatelných surovin (materiálů) a opětovné použití prostřednictvím implementace kritérií týkajících se těchto aspektů při výběru nákupu, jako alternativu k neobnovitelným surovinám.
Účinnost tohoto procesu je pravidelně vyhodnocována.</t>
  </si>
  <si>
    <t>Organizace navázala partnerství na zvyšování efektivnosti zdrojů ve svých výrobních procesech a se svými obchodními partnery sdílí osvědčené postupy. Organizace se zapojuje do průmyslové symbiózy. To zahrnuje společnou tvorbu, v jejímž rámci intenzivní spolupráce s třetími stranami zaručuje dodávku vhodných druhotných surovin.</t>
  </si>
  <si>
    <t>Jakým způsobem stimuluje organizace oběhové hospodářství prostřednictvím svých produktů?</t>
  </si>
  <si>
    <t>Organizace splňuje příslušné zákonné povinnosti týkající se monitoringu, ovšem nesoustředí se na aspekt cirkularity (oběhu).</t>
  </si>
  <si>
    <t>Organizace prozkoumala a identifikovala možnost recyklace a trvanlivost svých produktů a zavedla plány na zlepšení procesu navrhování produktů, které tyto aspekty zohledňují.</t>
  </si>
  <si>
    <t>Výrobky a obchodní procesy jsou koncipovány a přehodnocují se s ohledem na možnost recyklace a trvanlivost produktů organizace.
Výrobky organizace jsou navrženy za účelem snadnější recyklace a minimalizace množství vyrobeného odpadu.</t>
  </si>
  <si>
    <t>Organizace pracuje s hodnotovým řetězcem s cílem zlepšit cirkulační řešení pro své produkty. Kromě toho organizace sdílí osvědčené postupy se svými obchodními partnery.</t>
  </si>
  <si>
    <t>Jakým způsobem podporuje organizace inovace při vývoji produktů a řešení, které odpovídají výzvám udržitelnosti?</t>
  </si>
  <si>
    <t>Investice do inovací se soustřeďují na požadované zlepšení s cílem splnit příslušné zákonné požadavky.</t>
  </si>
  <si>
    <t>Při hodnocení projektů inovace se berou v úvahu kritéria týkající se zlepšování sociálních nebo environmentálních vlivů.</t>
  </si>
  <si>
    <t>Projekty inovace se posuzují na základě kritérií udržitelnosti, které sdružují environmentální, ekonomické a sociální aspekty.</t>
  </si>
  <si>
    <t>Organizace má zavedenou strategii a harmonogram.</t>
  </si>
  <si>
    <t>Jakým způsobem stimuluje organizace inovaci a spolupráci?</t>
  </si>
  <si>
    <t>Organizace splňuje příslušné zákonné požadavky, tímto tématem se však zvlášť nezabývá.</t>
  </si>
  <si>
    <t>Organizace se aktivně nezapojuje do partnerství v oblasti inovací, avšak sleduje výsledky stávajících spoluprací a partnerství.</t>
  </si>
  <si>
    <t>Organizace se podílí na spolupráci v oblasti inovací s průmyslovými partnery nebo akademickou obcí.</t>
  </si>
  <si>
    <t>Organizace se zapojuje do programů inovace s průmyslovými partnery nebo akademickými obcemi se společnými sdílenými prostředky (materiál, rozpočet, zdroje atd.).</t>
  </si>
  <si>
    <t>Jakým způsobem podporuje organizace udržitelné způsoby spotřeby?</t>
  </si>
  <si>
    <t>Organizace zná dopad svých výrobních operací a informuje zákazníky.</t>
  </si>
  <si>
    <t>Organizace spolupracuje s partnery v chemickém průmyslu s cílem podporovat udržitelné způsoby spotřeby.</t>
  </si>
  <si>
    <t>Organizace zapojuje své zainteresované strany do podpory udržitelné spotřeby (návody, bílá kniha, diskuse atd.)</t>
  </si>
  <si>
    <t xml:space="preserve">Používání vody </t>
  </si>
  <si>
    <t>Jakým způsobem organizace kontroluje a optimalizuje spotřebu vody?</t>
  </si>
  <si>
    <t>Organizace splňuje příslušné zákonné povinnosti týkající se monitoringu (pouze v oblasti spotřeby).</t>
  </si>
  <si>
    <t>Organizace zřídila program na omezování spotřeby vody, informuje o výsledcích tohoto plánu a o záznamech o spotřebě vody.</t>
  </si>
  <si>
    <t>Organizace plánuje konkrétní opatření ke snížení spotřeby vody na základě klíčových problémů identifikovaných prostřednictvím monitoringu.</t>
  </si>
  <si>
    <t>Organizace uplatňuje principy vodního hospodářství (např. Principy Evropského vodního hospodářství (EWS) nebo podobné). Zohledňuje přitom místní citlivost a zásoby vody. Pravidelně investuje do účinnějších vodohospodářských technologií a podporuje vsakování dešťové vody z míst (střechy, silnice) v zemi s cílem spolupodílet se na obnově zásob podzemní vody.</t>
  </si>
  <si>
    <t>Využívání půdy a biodiverzita</t>
  </si>
  <si>
    <t>Jakým způsobem se řídí vliv organizace na biodiverzitu a ekosystém?</t>
  </si>
  <si>
    <t>Organizace identifikovala dopad svých výrobních míst a produktů na biodiverzitu a specificky citlivé okolní prostředí a zavedla akční plán pro omezení jejího vlivu (např. snížením spotřeby papíru s cílem zamezení zabránit odlesňování, instalací tzv. zelených střech, obydlí pro hmyz atd.).</t>
  </si>
  <si>
    <t>Organizace vypracovala ukazatele (lidské, finanční a organizační) na ochranu biodiverzity (např. vývoj postupů údržby zelených ploch - typ plevele, frekvence sečení, druh výsadby, nároky na vodu a pod., zařízení na ochranu ptáků na výškových budovách atd.) a pravidelně je vyhodnocuje.</t>
  </si>
  <si>
    <t>Organizace spolupracuje se subjekty zapojenými do ochrany životního prostředí ohledně možných způsobů přispívání k zachování místní biodiverzity a k podobným krokům vybízí i své zaměstnance.</t>
  </si>
  <si>
    <t>Jakým způsobem posuzuje organizace svou závislost na přírodních zdrojích (ekosystémech)?</t>
  </si>
  <si>
    <t>Organizace se tímto tématem nijak zvlášť nezabývá.</t>
  </si>
  <si>
    <t>Organizace identifikovala opatření pro zajištění služeb poskytovaných ekosystémy pro svou činnost (např. závislost na určitých surovinách).</t>
  </si>
  <si>
    <t>Organizace zavedla určitá konkrétní opatření na ochranu služeb poskytovaných ekosystémy pro svou činnost (např. závislost na určitých surovinách).</t>
  </si>
  <si>
    <t>Organizace zavedla strukturovaný přístup k ochraně služeb poskytovaných okolními ekosystémy (např. závislost na určitých surovinách). Organizace zveřejňuje své výsledky a sdílí osvědčené postupy.</t>
  </si>
  <si>
    <t>Klima a využívání energie</t>
  </si>
  <si>
    <t>Jakým způsobem řídí organizace svou spotřebu energie?</t>
  </si>
  <si>
    <t>Organizace splňuje příslušné zákonné povinnosti a provádí zlepšení tam, kde je návratnost investic téměř okamžitá (méně než 2 roky).</t>
  </si>
  <si>
    <t>Organizace definovala a implementovala plán sběru dat o energii odpovídající jeho velikosti, složitosti, zdrojům a měřicím a monitorovacím zařízením. Plán určuje údaje potřebné ke sledování klíčových charakteristik a uvádí, jakým způsobem a s jakou frekvencí budou tyto údaje shromažďovány a uchovávány.</t>
  </si>
  <si>
    <t>Organizace určila ukazatele energetické náročnosti (EnPI), které jsou vhodné pro monitorování její energetické výkonnosti a umožňují organizaci prokázat zlepšení energetické účinnosti. Údaje o tom, že relevantní proměnné významně ovlivňují energetický výkon, byly považovány za vhodné pro stanovení vhodných EnPI. Hodnoty EnPI jsou porovnány s jejich příslušnou energetickou základnou EnB (s). Na základě těchto údajů organizace stanovila cíle zlepšení a energetické cíle. Organizace dále investuje do inteligentních technologií (automatické osvětlení, regulované vytápění, automatizované procesy, systémy využití energie atd.).</t>
  </si>
  <si>
    <t>Organizace analyzuje využití a spotřebu energie na základě měření a dalších údajů, identifikuje významná využití energie SEU (včetně příslušných proměnných; současná energetická náročnost; osoba (osoby) ovlivňující tuto SEU), určuje a upřednostňuje příležitosti pro zlepšení energetické výkonnosti; a odhaduje budoucí spotřebu energie a spotřebu energie. Účinnost plánu snižování spotřeby energie je pravidelně vyhodnocována a zlepšována prostřednictvím energetického přezkumu.</t>
  </si>
  <si>
    <t>Jakým způsobem řídí organizace emise skleníkových plynů (kromě úspor energie)?</t>
  </si>
  <si>
    <t>Organizace splňuje příslušné zákonné povinnosti, avšak zvlášť se nezabývá emisemi skleníkových plynů.</t>
  </si>
  <si>
    <t>Organizace identifikovala své potenciální zdroje obnovy energie a možnosti zvýšení podílu obnovitelné energie.</t>
  </si>
  <si>
    <t>Organizace využívá své potenciální zdroje obnovitelné energie a uzavřela s dodavatelem elektrické energie smlouvu o dodávkách energie z obnovitelných zdrojů.</t>
  </si>
  <si>
    <t>Organizace navázala partnerství s geograficky příbuznými organizacemi s cílem rozvíjet "místní synergie" (například prodej zbytkového tepla mezi dvěma subjekty) a spolupráci.</t>
  </si>
  <si>
    <t>Jaká je strategie organizace na snižování emisí skleníkových plynů?</t>
  </si>
  <si>
    <t>Organizace se zvlášť nezabývá emisemi skleníkových plynů.</t>
  </si>
  <si>
    <t>Organizace provedla analýzu nedostatků s cílem identifikovat potenciál snižování emisí scope 1 &amp; 2.</t>
  </si>
  <si>
    <t>Organizace stanovila jasné cíle, hodnotí pokrok při jejich dosahování a podniká kroky ke snížení emisí scope 1 &amp; 2.</t>
  </si>
  <si>
    <t>Organizace stanovila jasné cíle, hodnotí pokrok při jejich dosahování a kompenzuje zbylou uhlíkovou stopu. Organizace navíc každoročně zveřejňuje své výsledky týkající se uhlíkové stopy (scope 3).</t>
  </si>
  <si>
    <t xml:space="preserve">Jakým způsobem se organizace připravuje na klimatické změny? </t>
  </si>
  <si>
    <t>Organizace si uvědomuje střednědobé potenciální účinky klimatických změn na svou činnost.</t>
  </si>
  <si>
    <t>Organizace určila rizika související s klimatickými změnami pro své činnosti a potenciálně opatření k omezení těchto rizik.</t>
  </si>
  <si>
    <t>Organizace investuje do opatření na zlepšení své odolnosti vůči klimatickým změnám a hodnotí jejich účinnost.</t>
  </si>
  <si>
    <t>Jak organizace zajišťuje rovné příležitosti při náboru a během kariéry všech?</t>
  </si>
  <si>
    <t>Společnost nedefinovala konkrétní závazek k zajištění rovných příležitostí, ale plní legislativní povinnosti.</t>
  </si>
  <si>
    <t>Organizace má jasný akční plán s kvantifikovanými cíli k zajištění rovných příležitostí a začlenila aspekty rozmanitosti do všech svých procesů v oblasti lidských zdrojů.</t>
  </si>
  <si>
    <t>Organizace pravidelně vyhodnocuje výsledky a interně i externě je komunikuje.</t>
  </si>
  <si>
    <t>Návrhování a zlepšování produktu</t>
  </si>
  <si>
    <t>Různé</t>
  </si>
  <si>
    <t>Top management se zavazuje k RC a dodržování předpisů, ale tento závazek však ještě není formalizován do podoby konkrétních zásad.</t>
  </si>
  <si>
    <t>Byla zavedena politika, která však není veřejně přístupná a zahrnuje pouze závazek k některým tématům v oblasti zdraví, bezpečnosti, životního prostředí, energetiky a udržitelnosti.</t>
  </si>
  <si>
    <t>Zásady jsou komunikovány interně, jsou k dispozici veřejnosti a zahrnují závazek plnit svoje povinnosti vyplývající z dodržování předpisů a neustálého zlepšování RC. To zahrnuje závazek řídit výkonnost v souvislosti se zdravím a bezpečností, životním prostředím, energetikou a udržitelným rozvojem.</t>
  </si>
  <si>
    <t>Zásady jsou aktivně sdělovány externím stranám (subjektům) a jsou k dispozici veřejnosti. Jsou podporovány viditelně vedením, zapojením top managmentu a dalšími úrovněmi organizace.  Politika je realizována v rámci obchodních procesů.</t>
  </si>
  <si>
    <t xml:space="preserve">Get involved in 
• Development and validation of new, alternative methodologies to evaluate hazard and exposure and characterising risk; and
• Promotion of the minimization in the use of animals in testing and the development of alternative methods for animal testing.
</t>
  </si>
  <si>
    <t xml:space="preserve">Organizace spolupracuje s průmyslem, vládou a dalšími zainteresovanými stranami, čímž přispívá ke zvyšování znalostí o charakterizaci rizik při používání chemických látek nebo produktů. Organizace je zapojena do 
• rozvoje a ověřování nových, alternativních metodik hodnocení rizika a expozice a charakterizace rizik
• omezování používání zvířat při testování a vývoje alternativních metod testů na zvířatech,
</t>
  </si>
  <si>
    <t>cleared</t>
  </si>
  <si>
    <t>DONAUCHEM s.r.o.</t>
  </si>
  <si>
    <t>Chemie - Distribuce a velkoobchod</t>
  </si>
  <si>
    <t>Ing. Michal Dvořák, MBA</t>
  </si>
  <si>
    <t>Generální manažer</t>
  </si>
  <si>
    <t>Snažíme se zavádět produkty s méně negativním dopadem na zdraví lidí a životní prostředí. Příklad - náhrada pasivace pomocí 6 mocného chromu novým výrobkem, obsahujícím 3 mocný chrom.</t>
  </si>
  <si>
    <t>Etický kodex skupiny Donau Chemie</t>
  </si>
  <si>
    <t>Příklady: využití aktivního uhlí a jeho reaktivace, zavádění nových výrobních linek pro povrchovou úpravu kovů.</t>
  </si>
  <si>
    <t>Je to celoskupinován politika, obsažená v etickém kodexu skupiny Donau Chemie</t>
  </si>
  <si>
    <t>Zavedení systému ISO 27000</t>
  </si>
  <si>
    <t>Výsledky hodnocení jsou zveřejňovány na našich webových stránkách.</t>
  </si>
  <si>
    <t xml:space="preserve">Probíhá úzká spolupráce s Městem, naše podpora projektům a akcím pořádaným městem. </t>
  </si>
  <si>
    <t>Každoročně je v rámci "Přezkoumání systému managementu vedením prováděna SWOT analýza.</t>
  </si>
  <si>
    <t>Nejsme výrobní závod, ale obchodní firma</t>
  </si>
  <si>
    <t>Nejsme výrobní závod, ale obchodní firma.</t>
  </si>
  <si>
    <t>využití solárních panelů na ohřev TUV</t>
  </si>
  <si>
    <t>Požadujeme po dodavatelých ze 3. zemí akceptaci našeho "Code of conduct"</t>
  </si>
  <si>
    <t>Poskytování potřebné dokumentace k produktům (specifikace, bezpečnostní listy, atesty), propracovaná agenda řešení neshodných výrobků včetně nápravných opatření, systém preventivních a nápravných opatření, možnost provedení zákaznického auditu za předem stanovených podmínek.</t>
  </si>
  <si>
    <t>Finační podpora projektu "Debrujáři" žáků základních škol</t>
  </si>
  <si>
    <t>Naše politika je zveřejněna na webových stránkách společnosti.</t>
  </si>
  <si>
    <t>Ing. Martina Kalmusová</t>
  </si>
  <si>
    <t>Manažerka kvality</t>
  </si>
  <si>
    <t>Bohumil Habal</t>
  </si>
  <si>
    <t>Manažer logistiky</t>
  </si>
  <si>
    <t>Bezpečnostní zpráva</t>
  </si>
  <si>
    <t>ISO 27000</t>
  </si>
  <si>
    <t>Jsme "pouze" distributor</t>
  </si>
  <si>
    <t>Systém evidence a distribuce BL a ES v systému ELO</t>
  </si>
  <si>
    <t>Využití slunce pro ohřev TUV, plánované využívání dešťové vody</t>
  </si>
  <si>
    <t>Code of Conduct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</si>
</sst>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0"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i/>
      <sz val="11"/>
      <color theme="2" tint="-0.249977111117893"/>
      <name val="Calibri"/>
      <family val="2"/>
      <scheme val="minor"/>
    </font>
    <font>
      <sz val="9"/>
      <color theme="0" tint="-0.499984740745262"/>
      <name val="Calibri"/>
      <family val="2"/>
      <scheme val="minor"/>
    </font>
    <font>
      <sz val="11"/>
      <color theme="9" tint="-0.249977111117893"/>
      <name val="Calibri"/>
      <family val="2"/>
      <scheme val="minor"/>
    </font>
    <font>
      <sz val="11"/>
      <color theme="0" tint="-0.34998626667073579"/>
      <name val="Calibri"/>
      <family val="2"/>
      <scheme val="minor"/>
    </font>
    <font>
      <sz val="22"/>
      <color theme="1"/>
      <name val="Calibri"/>
      <family val="2"/>
      <scheme val="minor"/>
    </font>
    <font>
      <sz val="11"/>
      <color theme="0"/>
      <name val="Calibri"/>
      <family val="2"/>
      <scheme val="minor"/>
    </font>
    <font>
      <b/>
      <sz val="11"/>
      <color rgb="FFFF0000"/>
      <name val="Calibri"/>
      <family val="2"/>
      <scheme val="minor"/>
    </font>
    <font>
      <i/>
      <sz val="11"/>
      <color theme="1"/>
      <name val="Calibri"/>
      <family val="2"/>
      <scheme val="minor"/>
    </font>
    <font>
      <sz val="11"/>
      <color theme="4"/>
      <name val="Calibri"/>
      <family val="2"/>
      <scheme val="minor"/>
    </font>
    <font>
      <b/>
      <sz val="11"/>
      <color theme="0"/>
      <name val="Calibri"/>
      <family val="2"/>
      <scheme val="minor"/>
    </font>
    <font>
      <b/>
      <sz val="11"/>
      <color theme="4"/>
      <name val="Calibri"/>
      <family val="2"/>
      <scheme val="minor"/>
    </font>
    <font>
      <sz val="10"/>
      <color theme="1"/>
      <name val="Calibri"/>
      <family val="2"/>
      <scheme val="minor"/>
    </font>
    <font>
      <sz val="9"/>
      <color theme="9" tint="-0.249977111117893"/>
      <name val="Calibri"/>
      <family val="2"/>
      <scheme val="minor"/>
    </font>
    <font>
      <i/>
      <sz val="11"/>
      <color theme="8" tint="-0.249977111117893"/>
      <name val="Calibri"/>
      <family val="2"/>
      <scheme val="minor"/>
    </font>
    <font>
      <sz val="24"/>
      <color theme="1"/>
      <name val="Calibri"/>
      <family val="2"/>
      <scheme val="minor"/>
    </font>
    <font>
      <b/>
      <sz val="16"/>
      <color theme="0"/>
      <name val="Calibri"/>
      <family val="2"/>
      <scheme val="minor"/>
    </font>
    <font>
      <sz val="9"/>
      <color theme="0"/>
      <name val="Calibri"/>
      <family val="2"/>
      <scheme val="minor"/>
    </font>
    <font>
      <sz val="10"/>
      <color rgb="FFFF0000"/>
      <name val="Calibri"/>
      <family val="2"/>
      <scheme val="minor"/>
    </font>
    <font>
      <b/>
      <sz val="10"/>
      <color rgb="FFFF0000"/>
      <name val="Calibri"/>
      <family val="2"/>
      <scheme val="minor"/>
    </font>
    <font>
      <b/>
      <sz val="14"/>
      <color theme="0"/>
      <name val="Calibri"/>
      <family val="2"/>
      <scheme val="minor"/>
    </font>
    <font>
      <sz val="11"/>
      <color rgb="FF0070C0"/>
      <name val="Calibri"/>
      <family val="2"/>
      <scheme val="minor"/>
    </font>
    <font>
      <b/>
      <i/>
      <sz val="11"/>
      <color rgb="FFFF0000"/>
      <name val="Calibri"/>
      <family val="2"/>
      <scheme val="minor"/>
    </font>
    <font>
      <b/>
      <sz val="11"/>
      <color rgb="FFFFFFFF"/>
      <name val="Calibri"/>
      <family val="2"/>
    </font>
    <font>
      <u/>
      <sz val="11"/>
      <color theme="4"/>
      <name val="Calibri"/>
      <family val="2"/>
      <scheme val="minor"/>
    </font>
    <font>
      <sz val="20"/>
      <color theme="0"/>
      <name val="Calibri"/>
      <family val="2"/>
      <scheme val="minor"/>
    </font>
    <font>
      <b/>
      <sz val="18"/>
      <color rgb="FF006943"/>
      <name val="Calibri"/>
      <family val="2"/>
      <scheme val="minor"/>
    </font>
    <font>
      <sz val="11"/>
      <color rgb="FF000000"/>
      <name val="Calibri"/>
      <family val="2"/>
      <scheme val="minor"/>
    </font>
    <font>
      <sz val="10"/>
      <color rgb="FF000000"/>
      <name val="Calibri"/>
      <family val="2"/>
      <scheme val="minor"/>
    </font>
    <font>
      <b/>
      <sz val="11"/>
      <color rgb="FF000000"/>
      <name val="Calibri"/>
      <family val="2"/>
      <scheme val="minor"/>
    </font>
    <font>
      <b/>
      <sz val="11"/>
      <name val="Calibri"/>
      <family val="2"/>
      <scheme val="minor"/>
    </font>
    <font>
      <b/>
      <sz val="10"/>
      <color rgb="FF000000"/>
      <name val="Calibri"/>
      <family val="2"/>
      <scheme val="minor"/>
    </font>
    <font>
      <b/>
      <sz val="16"/>
      <color rgb="FFED7D31"/>
      <name val="Calibri"/>
      <family val="2"/>
      <scheme val="minor"/>
    </font>
    <font>
      <sz val="11"/>
      <color theme="1"/>
      <name val="Arial"/>
      <family val="2"/>
    </font>
    <font>
      <b/>
      <sz val="10"/>
      <color rgb="FFFFFFFF"/>
      <name val="Calibri"/>
      <family val="2"/>
      <scheme val="minor"/>
    </font>
    <font>
      <i/>
      <sz val="10"/>
      <color rgb="FF000000"/>
      <name val="Calibri"/>
      <family val="2"/>
      <scheme val="minor"/>
    </font>
    <font>
      <b/>
      <sz val="10"/>
      <name val="Calibri"/>
      <family val="2"/>
      <scheme val="minor"/>
    </font>
    <font>
      <sz val="10"/>
      <name val="Calibri"/>
      <family val="2"/>
      <scheme val="minor"/>
    </font>
    <font>
      <i/>
      <sz val="10"/>
      <name val="Calibri"/>
      <family val="2"/>
      <scheme val="minor"/>
    </font>
    <font>
      <u/>
      <sz val="10"/>
      <color rgb="FF000000"/>
      <name val="Calibri"/>
      <family val="2"/>
      <scheme val="minor"/>
    </font>
    <font>
      <u/>
      <sz val="10"/>
      <color theme="10"/>
      <name val="Calibri"/>
      <family val="2"/>
      <scheme val="minor"/>
    </font>
    <font>
      <sz val="11"/>
      <color rgb="FF000000"/>
      <name val="Calibri"/>
      <family val="2"/>
      <charset val="238"/>
    </font>
    <font>
      <sz val="11"/>
      <color rgb="FFFF0000"/>
      <name val="Calibri"/>
      <family val="2"/>
      <charset val="238"/>
    </font>
    <font>
      <sz val="8"/>
      <color rgb="FF000000"/>
      <name val="Segoe UI"/>
      <family val="2"/>
      <charset val="238"/>
    </font>
    <font>
      <sz val="8"/>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ED7D31"/>
        <bgColor indexed="64"/>
      </patternFill>
    </fill>
    <fill>
      <patternFill patternType="solid">
        <fgColor rgb="FFFBE4D5"/>
        <bgColor indexed="64"/>
      </patternFill>
    </fill>
    <fill>
      <patternFill patternType="solid">
        <fgColor theme="1" tint="0.499984740745262"/>
        <bgColor indexed="64"/>
      </patternFill>
    </fill>
    <fill>
      <patternFill patternType="solid">
        <fgColor rgb="FF00ACA1"/>
        <bgColor indexed="64"/>
      </patternFill>
    </fill>
    <fill>
      <patternFill patternType="solid">
        <fgColor rgb="FFA5D290"/>
        <bgColor indexed="64"/>
      </patternFill>
    </fill>
    <fill>
      <patternFill patternType="solid">
        <fgColor rgb="FF92C039"/>
        <bgColor indexed="64"/>
      </patternFill>
    </fill>
    <fill>
      <patternFill patternType="solid">
        <fgColor rgb="FF79B778"/>
        <bgColor indexed="64"/>
      </patternFill>
    </fill>
    <fill>
      <patternFill patternType="solid">
        <fgColor rgb="FF59A18C"/>
        <bgColor indexed="64"/>
      </patternFill>
    </fill>
    <fill>
      <patternFill patternType="solid">
        <fgColor rgb="FF5BBAA5"/>
        <bgColor indexed="64"/>
      </patternFill>
    </fill>
    <fill>
      <gradientFill>
        <stop position="0">
          <color rgb="FF00ABA2"/>
        </stop>
        <stop position="1">
          <color rgb="FF92C039"/>
        </stop>
      </gradientFill>
    </fill>
    <fill>
      <patternFill patternType="solid">
        <fgColor rgb="FF0096D6"/>
        <bgColor indexed="64"/>
      </patternFill>
    </fill>
    <fill>
      <patternFill patternType="solid">
        <fgColor rgb="FFFFC000"/>
        <bgColor indexed="64"/>
      </patternFill>
    </fill>
    <fill>
      <patternFill patternType="solid">
        <fgColor theme="5" tint="0.79998168889431442"/>
        <bgColor indexed="64"/>
      </patternFill>
    </fill>
  </fills>
  <borders count="52">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dotted">
        <color rgb="FF0070C0"/>
      </left>
      <right/>
      <top style="dotted">
        <color rgb="FF0070C0"/>
      </top>
      <bottom/>
      <diagonal/>
    </border>
    <border>
      <left/>
      <right/>
      <top style="dotted">
        <color rgb="FF0070C0"/>
      </top>
      <bottom/>
      <diagonal/>
    </border>
    <border>
      <left/>
      <right style="dotted">
        <color rgb="FF0070C0"/>
      </right>
      <top style="dotted">
        <color rgb="FF0070C0"/>
      </top>
      <bottom/>
      <diagonal/>
    </border>
    <border>
      <left style="dotted">
        <color rgb="FF0070C0"/>
      </left>
      <right/>
      <top/>
      <bottom/>
      <diagonal/>
    </border>
    <border>
      <left/>
      <right style="dotted">
        <color rgb="FF0070C0"/>
      </right>
      <top/>
      <bottom/>
      <diagonal/>
    </border>
    <border>
      <left style="dotted">
        <color rgb="FF0070C0"/>
      </left>
      <right/>
      <top/>
      <bottom style="dotted">
        <color rgb="FF0070C0"/>
      </bottom>
      <diagonal/>
    </border>
    <border>
      <left/>
      <right/>
      <top/>
      <bottom style="dotted">
        <color rgb="FF0070C0"/>
      </bottom>
      <diagonal/>
    </border>
    <border>
      <left/>
      <right style="dotted">
        <color rgb="FF0070C0"/>
      </right>
      <top/>
      <bottom style="dotted">
        <color rgb="FF0070C0"/>
      </bottom>
      <diagonal/>
    </border>
    <border>
      <left style="thin">
        <color auto="1"/>
      </left>
      <right style="thin">
        <color auto="1"/>
      </right>
      <top style="thin">
        <color auto="1"/>
      </top>
      <bottom style="thin">
        <color auto="1"/>
      </bottom>
      <diagonal/>
    </border>
    <border>
      <left style="dotted">
        <color theme="4"/>
      </left>
      <right style="thin">
        <color auto="1"/>
      </right>
      <top style="dotted">
        <color theme="4"/>
      </top>
      <bottom style="thin">
        <color auto="1"/>
      </bottom>
      <diagonal/>
    </border>
    <border>
      <left style="thin">
        <color auto="1"/>
      </left>
      <right style="dotted">
        <color theme="4"/>
      </right>
      <top style="dotted">
        <color theme="4"/>
      </top>
      <bottom style="thin">
        <color auto="1"/>
      </bottom>
      <diagonal/>
    </border>
    <border>
      <left style="dotted">
        <color theme="4"/>
      </left>
      <right style="thin">
        <color auto="1"/>
      </right>
      <top style="thin">
        <color auto="1"/>
      </top>
      <bottom style="thin">
        <color auto="1"/>
      </bottom>
      <diagonal/>
    </border>
    <border>
      <left style="thin">
        <color auto="1"/>
      </left>
      <right style="dotted">
        <color theme="4"/>
      </right>
      <top style="thin">
        <color auto="1"/>
      </top>
      <bottom style="thin">
        <color auto="1"/>
      </bottom>
      <diagonal/>
    </border>
    <border>
      <left style="dotted">
        <color theme="4"/>
      </left>
      <right style="thin">
        <color auto="1"/>
      </right>
      <top style="thin">
        <color auto="1"/>
      </top>
      <bottom style="dotted">
        <color theme="4"/>
      </bottom>
      <diagonal/>
    </border>
    <border>
      <left style="thin">
        <color auto="1"/>
      </left>
      <right style="dotted">
        <color theme="4"/>
      </right>
      <top style="thin">
        <color auto="1"/>
      </top>
      <bottom style="dotted">
        <color theme="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ED7D31"/>
      </left>
      <right/>
      <top style="medium">
        <color rgb="FFED7D31"/>
      </top>
      <bottom style="medium">
        <color rgb="FFED7D31"/>
      </bottom>
      <diagonal/>
    </border>
    <border>
      <left/>
      <right style="medium">
        <color rgb="FFED7D31"/>
      </right>
      <top style="medium">
        <color rgb="FFED7D31"/>
      </top>
      <bottom style="medium">
        <color rgb="FFED7D31"/>
      </bottom>
      <diagonal/>
    </border>
    <border>
      <left style="medium">
        <color rgb="FFF4B083"/>
      </left>
      <right/>
      <top/>
      <bottom style="medium">
        <color rgb="FFF4B083"/>
      </bottom>
      <diagonal/>
    </border>
    <border>
      <left/>
      <right style="medium">
        <color rgb="FFF4B083"/>
      </right>
      <top/>
      <bottom style="medium">
        <color rgb="FFF4B083"/>
      </bottom>
      <diagonal/>
    </border>
    <border>
      <left/>
      <right/>
      <top style="medium">
        <color rgb="FFED7D31"/>
      </top>
      <bottom style="medium">
        <color rgb="FFED7D31"/>
      </bottom>
      <diagonal/>
    </border>
    <border>
      <left style="medium">
        <color rgb="FFF4B083"/>
      </left>
      <right/>
      <top/>
      <bottom/>
      <diagonal/>
    </border>
    <border>
      <left/>
      <right/>
      <top/>
      <bottom style="medium">
        <color rgb="FFF4B083"/>
      </bottom>
      <diagonal/>
    </border>
    <border>
      <left/>
      <right style="medium">
        <color rgb="FFF4B083"/>
      </right>
      <top/>
      <bottom/>
      <diagonal/>
    </border>
    <border>
      <left style="medium">
        <color rgb="FFF4B083"/>
      </left>
      <right/>
      <top style="medium">
        <color rgb="FFED7D31"/>
      </top>
      <bottom/>
      <diagonal/>
    </border>
    <border>
      <left/>
      <right style="medium">
        <color rgb="FFF4B083"/>
      </right>
      <top style="medium">
        <color rgb="FFED7D31"/>
      </top>
      <bottom/>
      <diagonal/>
    </border>
    <border>
      <left style="medium">
        <color rgb="FFF4B083"/>
      </left>
      <right/>
      <top style="medium">
        <color rgb="FFF4B083"/>
      </top>
      <bottom/>
      <diagonal/>
    </border>
    <border>
      <left/>
      <right style="medium">
        <color rgb="FFF4B083"/>
      </right>
      <top style="medium">
        <color rgb="FFF4B083"/>
      </top>
      <bottom/>
      <diagonal/>
    </border>
    <border>
      <left/>
      <right/>
      <top style="medium">
        <color rgb="FFF4B083"/>
      </top>
      <bottom/>
      <diagonal/>
    </border>
    <border>
      <left style="medium">
        <color rgb="FFF4B083"/>
      </left>
      <right/>
      <top style="medium">
        <color rgb="FFF4B083"/>
      </top>
      <bottom style="medium">
        <color rgb="FFF4B083"/>
      </bottom>
      <diagonal/>
    </border>
    <border>
      <left/>
      <right/>
      <top style="medium">
        <color rgb="FFF4B083"/>
      </top>
      <bottom style="medium">
        <color rgb="FFF4B083"/>
      </bottom>
      <diagonal/>
    </border>
    <border>
      <left/>
      <right style="medium">
        <color rgb="FFF4B083"/>
      </right>
      <top style="medium">
        <color rgb="FFF4B083"/>
      </top>
      <bottom style="medium">
        <color rgb="FFF4B083"/>
      </bottom>
      <diagonal/>
    </border>
  </borders>
  <cellStyleXfs count="3">
    <xf numFmtId="0" fontId="0" fillId="0" borderId="0"/>
    <xf numFmtId="0" fontId="1" fillId="0" borderId="0"/>
    <xf numFmtId="0" fontId="5" fillId="0" borderId="0" applyNumberFormat="0" applyFill="0" applyBorder="0" applyAlignment="0" applyProtection="0"/>
  </cellStyleXfs>
  <cellXfs count="372">
    <xf numFmtId="0" fontId="0" fillId="0" borderId="0" xfId="0"/>
    <xf numFmtId="0" fontId="2" fillId="0" borderId="0" xfId="0" applyFont="1"/>
    <xf numFmtId="0" fontId="0" fillId="2" borderId="0" xfId="0" applyFill="1"/>
    <xf numFmtId="0" fontId="0" fillId="3" borderId="0" xfId="0" applyFill="1"/>
    <xf numFmtId="0" fontId="3" fillId="0" borderId="0" xfId="0" applyFont="1"/>
    <xf numFmtId="0" fontId="5" fillId="0" borderId="0" xfId="2"/>
    <xf numFmtId="0" fontId="4" fillId="0" borderId="0" xfId="0" applyFont="1"/>
    <xf numFmtId="0" fontId="0" fillId="0" borderId="0" xfId="0" applyAlignment="1">
      <alignment horizontal="right"/>
    </xf>
    <xf numFmtId="1" fontId="0" fillId="0" borderId="0" xfId="0" applyNumberFormat="1"/>
    <xf numFmtId="2" fontId="0" fillId="0" borderId="0" xfId="0" applyNumberFormat="1"/>
    <xf numFmtId="0" fontId="6" fillId="0" borderId="0" xfId="0" applyFont="1"/>
    <xf numFmtId="0" fontId="0" fillId="5" borderId="0" xfId="0" applyFill="1"/>
    <xf numFmtId="0" fontId="0" fillId="5" borderId="0" xfId="0" applyFill="1" applyAlignment="1">
      <alignment horizontal="center"/>
    </xf>
    <xf numFmtId="0" fontId="0" fillId="0" borderId="0" xfId="0" applyAlignment="1">
      <alignment horizontal="center"/>
    </xf>
    <xf numFmtId="0" fontId="7" fillId="0" borderId="0" xfId="0" applyFont="1"/>
    <xf numFmtId="0" fontId="0" fillId="0" borderId="1" xfId="0" applyBorder="1"/>
    <xf numFmtId="0" fontId="0" fillId="0" borderId="0" xfId="0" applyAlignment="1">
      <alignment vertical="center"/>
    </xf>
    <xf numFmtId="0" fontId="4" fillId="0" borderId="0" xfId="0" applyFont="1" applyAlignment="1">
      <alignment vertical="center"/>
    </xf>
    <xf numFmtId="0" fontId="0" fillId="0" borderId="0" xfId="0" applyAlignment="1">
      <alignment horizontal="right" vertical="top"/>
    </xf>
    <xf numFmtId="0" fontId="4" fillId="0" borderId="0" xfId="0" applyFont="1" applyAlignment="1">
      <alignment horizontal="right" vertical="top"/>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5" borderId="0" xfId="0" applyFont="1" applyFill="1"/>
    <xf numFmtId="0" fontId="8" fillId="0" borderId="0" xfId="0" applyFont="1" applyAlignment="1">
      <alignment vertical="center"/>
    </xf>
    <xf numFmtId="164" fontId="0" fillId="0" borderId="0" xfId="0" applyNumberFormat="1"/>
    <xf numFmtId="0" fontId="9" fillId="0" borderId="0" xfId="0" applyFont="1"/>
    <xf numFmtId="0" fontId="0" fillId="0" borderId="0" xfId="0" applyAlignment="1">
      <alignment horizontal="left" vertical="top" wrapText="1"/>
    </xf>
    <xf numFmtId="2" fontId="0" fillId="7" borderId="0" xfId="0" applyNumberFormat="1" applyFill="1"/>
    <xf numFmtId="0" fontId="10" fillId="0" borderId="0" xfId="0" applyFont="1"/>
    <xf numFmtId="0" fontId="0" fillId="0" borderId="0" xfId="0" applyAlignment="1">
      <alignment vertical="top" wrapText="1"/>
    </xf>
    <xf numFmtId="0" fontId="0" fillId="0" borderId="0" xfId="0" applyAlignment="1">
      <alignment vertical="top"/>
    </xf>
    <xf numFmtId="0" fontId="3" fillId="0" borderId="0" xfId="0" applyFont="1" applyAlignment="1">
      <alignment vertical="top"/>
    </xf>
    <xf numFmtId="164" fontId="0" fillId="5" borderId="0" xfId="0" applyNumberFormat="1" applyFill="1"/>
    <xf numFmtId="164" fontId="3" fillId="0" borderId="0" xfId="0" applyNumberFormat="1" applyFont="1"/>
    <xf numFmtId="2" fontId="2" fillId="7" borderId="0" xfId="0" applyNumberFormat="1" applyFont="1" applyFill="1"/>
    <xf numFmtId="0" fontId="0" fillId="0" borderId="0" xfId="0" applyAlignment="1">
      <alignment horizontal="center" vertical="center"/>
    </xf>
    <xf numFmtId="2" fontId="3" fillId="0" borderId="0" xfId="0" applyNumberFormat="1" applyFont="1"/>
    <xf numFmtId="0" fontId="11" fillId="0" borderId="0" xfId="0" applyFont="1"/>
    <xf numFmtId="0" fontId="12" fillId="0" borderId="0" xfId="0" applyFont="1" applyAlignment="1">
      <alignment vertical="top"/>
    </xf>
    <xf numFmtId="0" fontId="0" fillId="0" borderId="0" xfId="0" applyAlignment="1">
      <alignment horizontal="left" vertical="top"/>
    </xf>
    <xf numFmtId="0" fontId="13" fillId="0" borderId="0" xfId="0" applyFont="1"/>
    <xf numFmtId="0" fontId="0" fillId="0" borderId="0" xfId="0" applyAlignment="1">
      <alignment horizontal="left"/>
    </xf>
    <xf numFmtId="0" fontId="0" fillId="6" borderId="0" xfId="0" applyFill="1" applyAlignment="1">
      <alignment horizontal="right" vertical="top"/>
    </xf>
    <xf numFmtId="0" fontId="14" fillId="0" borderId="0" xfId="0" applyFont="1"/>
    <xf numFmtId="0" fontId="0" fillId="0" borderId="10" xfId="0" applyBorder="1"/>
    <xf numFmtId="0" fontId="0" fillId="0" borderId="10" xfId="0" applyBorder="1" applyAlignment="1">
      <alignment horizontal="right" vertical="top"/>
    </xf>
    <xf numFmtId="0" fontId="0" fillId="0" borderId="11" xfId="0" applyBorder="1" applyAlignment="1">
      <alignment wrapText="1"/>
    </xf>
    <xf numFmtId="0" fontId="0" fillId="0" borderId="13" xfId="0" applyBorder="1" applyAlignment="1">
      <alignment wrapText="1"/>
    </xf>
    <xf numFmtId="0" fontId="0" fillId="6" borderId="13" xfId="0" applyFill="1" applyBorder="1" applyAlignment="1">
      <alignment wrapText="1"/>
    </xf>
    <xf numFmtId="0" fontId="0" fillId="0" borderId="13" xfId="0" applyBorder="1" applyAlignment="1">
      <alignment horizontal="left" vertical="top" wrapText="1"/>
    </xf>
    <xf numFmtId="0" fontId="0" fillId="0" borderId="13" xfId="0" applyBorder="1" applyAlignment="1">
      <alignment vertical="top" wrapText="1"/>
    </xf>
    <xf numFmtId="0" fontId="0" fillId="6" borderId="13" xfId="0" applyFill="1" applyBorder="1" applyAlignment="1">
      <alignment vertical="top" wrapText="1"/>
    </xf>
    <xf numFmtId="0" fontId="0" fillId="0" borderId="15" xfId="0" applyBorder="1"/>
    <xf numFmtId="0" fontId="0" fillId="0" borderId="15" xfId="0" applyBorder="1" applyAlignment="1">
      <alignment horizontal="right" vertical="top"/>
    </xf>
    <xf numFmtId="0" fontId="0" fillId="6" borderId="15" xfId="0" applyFill="1" applyBorder="1" applyAlignment="1">
      <alignment horizontal="right" vertical="top"/>
    </xf>
    <xf numFmtId="0" fontId="0" fillId="6" borderId="16" xfId="0" applyFill="1" applyBorder="1" applyAlignment="1">
      <alignment wrapText="1"/>
    </xf>
    <xf numFmtId="0" fontId="0" fillId="0" borderId="9" xfId="0" applyBorder="1"/>
    <xf numFmtId="0" fontId="0" fillId="0" borderId="12" xfId="0" applyBorder="1"/>
    <xf numFmtId="0" fontId="4" fillId="0" borderId="12" xfId="0" applyFont="1" applyBorder="1" applyAlignment="1">
      <alignment vertical="center"/>
    </xf>
    <xf numFmtId="0" fontId="0" fillId="0" borderId="14" xfId="0" applyBorder="1"/>
    <xf numFmtId="0" fontId="0" fillId="6" borderId="16" xfId="0" applyFill="1" applyBorder="1" applyAlignment="1">
      <alignment vertical="top" wrapText="1"/>
    </xf>
    <xf numFmtId="0" fontId="0" fillId="0" borderId="11" xfId="0" applyBorder="1" applyAlignment="1">
      <alignment vertical="top" wrapText="1"/>
    </xf>
    <xf numFmtId="0" fontId="4" fillId="0" borderId="10" xfId="0" applyFont="1" applyBorder="1" applyAlignment="1">
      <alignment vertical="center"/>
    </xf>
    <xf numFmtId="0" fontId="4" fillId="0" borderId="10" xfId="0" applyFont="1" applyBorder="1" applyAlignment="1">
      <alignment horizontal="right" vertical="top"/>
    </xf>
    <xf numFmtId="0" fontId="4" fillId="0" borderId="11" xfId="0" applyFont="1" applyBorder="1" applyAlignment="1">
      <alignment vertical="center"/>
    </xf>
    <xf numFmtId="0" fontId="3" fillId="0" borderId="9" xfId="0" applyFont="1" applyBorder="1" applyAlignment="1">
      <alignment vertical="top"/>
    </xf>
    <xf numFmtId="0" fontId="3" fillId="0" borderId="12" xfId="0" applyFont="1" applyBorder="1" applyAlignment="1">
      <alignment vertical="top"/>
    </xf>
    <xf numFmtId="1" fontId="0" fillId="0" borderId="0" xfId="0" applyNumberFormat="1" applyAlignment="1">
      <alignment horizontal="left" vertical="top" wrapText="1"/>
    </xf>
    <xf numFmtId="0" fontId="0" fillId="0" borderId="13" xfId="0" applyBorder="1"/>
    <xf numFmtId="0" fontId="3" fillId="0" borderId="14" xfId="0" applyFont="1" applyBorder="1" applyAlignment="1">
      <alignment vertical="top"/>
    </xf>
    <xf numFmtId="0" fontId="0" fillId="0" borderId="15" xfId="0" applyBorder="1" applyAlignment="1">
      <alignment horizontal="left" vertical="top"/>
    </xf>
    <xf numFmtId="0" fontId="0" fillId="0" borderId="15" xfId="0" applyBorder="1" applyAlignment="1">
      <alignment horizontal="left" vertical="top" wrapText="1"/>
    </xf>
    <xf numFmtId="0" fontId="0" fillId="0" borderId="16" xfId="0" applyBorder="1"/>
    <xf numFmtId="0" fontId="0" fillId="0" borderId="10" xfId="0" applyBorder="1" applyAlignment="1">
      <alignment vertical="top"/>
    </xf>
    <xf numFmtId="0" fontId="0" fillId="0" borderId="10" xfId="0" applyBorder="1" applyAlignment="1">
      <alignment vertical="top" wrapText="1"/>
    </xf>
    <xf numFmtId="0" fontId="0" fillId="0" borderId="10" xfId="0" applyBorder="1" applyAlignment="1">
      <alignment horizontal="left" vertical="top" wrapText="1"/>
    </xf>
    <xf numFmtId="0" fontId="0" fillId="0" borderId="11" xfId="0" applyBorder="1"/>
    <xf numFmtId="0" fontId="2" fillId="6" borderId="13" xfId="0" applyFont="1" applyFill="1" applyBorder="1" applyAlignment="1">
      <alignment vertical="top" wrapText="1"/>
    </xf>
    <xf numFmtId="0" fontId="0" fillId="0" borderId="10" xfId="0" applyBorder="1" applyAlignment="1">
      <alignment horizontal="left" vertical="top"/>
    </xf>
    <xf numFmtId="0" fontId="15" fillId="0" borderId="0" xfId="0" applyFont="1" applyAlignment="1">
      <alignment vertical="top"/>
    </xf>
    <xf numFmtId="0" fontId="11" fillId="0" borderId="0" xfId="0" applyFont="1" applyAlignment="1">
      <alignment horizontal="left" vertical="top"/>
    </xf>
    <xf numFmtId="0" fontId="3" fillId="0" borderId="10" xfId="0" applyFont="1" applyBorder="1" applyAlignment="1">
      <alignment vertical="top" wrapText="1"/>
    </xf>
    <xf numFmtId="0" fontId="3" fillId="0" borderId="10" xfId="0" applyFont="1" applyBorder="1" applyAlignment="1">
      <alignment horizontal="left" vertical="top" wrapText="1"/>
    </xf>
    <xf numFmtId="0" fontId="3" fillId="0" borderId="17" xfId="0" applyFont="1" applyBorder="1" applyAlignment="1">
      <alignment vertical="top"/>
    </xf>
    <xf numFmtId="0" fontId="0" fillId="0" borderId="17" xfId="0" applyBorder="1" applyAlignment="1">
      <alignment horizontal="left" vertical="top"/>
    </xf>
    <xf numFmtId="0" fontId="0" fillId="0" borderId="17" xfId="0" applyBorder="1"/>
    <xf numFmtId="0" fontId="0" fillId="0" borderId="17" xfId="0" applyBorder="1" applyAlignment="1">
      <alignment horizontal="left" vertical="top" wrapText="1"/>
    </xf>
    <xf numFmtId="0" fontId="16" fillId="0" borderId="0" xfId="0" applyFont="1" applyAlignment="1">
      <alignment horizontal="right" vertical="top" wrapText="1"/>
    </xf>
    <xf numFmtId="0" fontId="11" fillId="0" borderId="0" xfId="0" applyFont="1" applyAlignment="1">
      <alignment vertical="top"/>
    </xf>
    <xf numFmtId="0" fontId="2" fillId="6" borderId="13" xfId="0" applyFont="1" applyFill="1" applyBorder="1" applyAlignment="1">
      <alignment wrapText="1"/>
    </xf>
    <xf numFmtId="0" fontId="19" fillId="0" borderId="0" xfId="0" applyFont="1"/>
    <xf numFmtId="0" fontId="17" fillId="0" borderId="0" xfId="0" applyFont="1"/>
    <xf numFmtId="0" fontId="0" fillId="5" borderId="0" xfId="0" applyFill="1" applyAlignment="1">
      <alignment horizontal="right"/>
    </xf>
    <xf numFmtId="0" fontId="0" fillId="0" borderId="26" xfId="0" applyBorder="1" applyAlignment="1">
      <alignment vertical="top"/>
    </xf>
    <xf numFmtId="164" fontId="20" fillId="0" borderId="0" xfId="0" applyNumberFormat="1" applyFont="1"/>
    <xf numFmtId="1" fontId="20" fillId="0" borderId="0" xfId="0" applyNumberFormat="1" applyFont="1"/>
    <xf numFmtId="0" fontId="20" fillId="0" borderId="0" xfId="0" applyFont="1"/>
    <xf numFmtId="0" fontId="4" fillId="0" borderId="0" xfId="0" applyFont="1" applyAlignment="1">
      <alignment horizontal="center"/>
    </xf>
    <xf numFmtId="0" fontId="2" fillId="3" borderId="0" xfId="0" applyFont="1" applyFill="1"/>
    <xf numFmtId="0" fontId="0" fillId="8" borderId="0" xfId="0" applyFill="1"/>
    <xf numFmtId="0" fontId="2" fillId="8" borderId="0" xfId="0" applyFont="1" applyFill="1"/>
    <xf numFmtId="0" fontId="7" fillId="0" borderId="0" xfId="0" applyFont="1" applyAlignment="1">
      <alignment vertical="top" wrapText="1"/>
    </xf>
    <xf numFmtId="0" fontId="0" fillId="0" borderId="0" xfId="0" applyAlignment="1">
      <alignment horizontal="center" vertical="top"/>
    </xf>
    <xf numFmtId="0" fontId="0" fillId="0" borderId="26" xfId="0" applyBorder="1" applyAlignment="1">
      <alignment vertical="top" wrapText="1"/>
    </xf>
    <xf numFmtId="0" fontId="0" fillId="0" borderId="13" xfId="0" applyBorder="1" applyAlignment="1">
      <alignment vertical="center" wrapText="1"/>
    </xf>
    <xf numFmtId="0" fontId="0" fillId="6" borderId="13" xfId="0" applyFill="1" applyBorder="1" applyAlignment="1">
      <alignment vertical="center" wrapText="1"/>
    </xf>
    <xf numFmtId="0" fontId="0" fillId="6" borderId="0" xfId="0" applyFill="1" applyAlignment="1">
      <alignment horizontal="left" vertical="top" wrapText="1"/>
    </xf>
    <xf numFmtId="0" fontId="3" fillId="0" borderId="0" xfId="0" applyFont="1" applyAlignment="1">
      <alignment horizontal="right" wrapText="1"/>
    </xf>
    <xf numFmtId="0" fontId="0" fillId="0" borderId="26"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2" fillId="0" borderId="9" xfId="0" applyFont="1" applyBorder="1"/>
    <xf numFmtId="1" fontId="13" fillId="0" borderId="0" xfId="0" applyNumberFormat="1" applyFont="1"/>
    <xf numFmtId="0" fontId="0" fillId="9" borderId="0" xfId="0" applyFill="1"/>
    <xf numFmtId="0" fontId="2" fillId="0" borderId="0" xfId="0" applyFont="1" applyAlignment="1">
      <alignment vertical="top"/>
    </xf>
    <xf numFmtId="0" fontId="12" fillId="5" borderId="0" xfId="0" applyFont="1" applyFill="1"/>
    <xf numFmtId="0" fontId="2" fillId="0" borderId="13" xfId="0" applyFont="1" applyBorder="1" applyAlignment="1">
      <alignment vertical="top" wrapText="1"/>
    </xf>
    <xf numFmtId="0" fontId="2" fillId="9" borderId="13" xfId="0" applyFont="1" applyFill="1" applyBorder="1" applyAlignment="1">
      <alignment vertical="top" wrapText="1"/>
    </xf>
    <xf numFmtId="0" fontId="4" fillId="0" borderId="0" xfId="0" applyFont="1" applyAlignment="1">
      <alignment vertical="top"/>
    </xf>
    <xf numFmtId="0" fontId="2" fillId="0" borderId="15" xfId="2" applyFont="1" applyBorder="1" applyAlignment="1">
      <alignment horizontal="left" vertical="top" wrapText="1"/>
    </xf>
    <xf numFmtId="0" fontId="0" fillId="9" borderId="0" xfId="0" applyFill="1" applyAlignment="1">
      <alignment horizontal="left" vertical="top" wrapText="1"/>
    </xf>
    <xf numFmtId="0" fontId="0" fillId="9" borderId="0" xfId="0" applyFill="1" applyAlignment="1">
      <alignment vertical="top"/>
    </xf>
    <xf numFmtId="0" fontId="0" fillId="9" borderId="0" xfId="0" applyFill="1" applyAlignment="1">
      <alignment vertical="top" wrapText="1"/>
    </xf>
    <xf numFmtId="0" fontId="11" fillId="12" borderId="1" xfId="0" applyFont="1" applyFill="1" applyBorder="1"/>
    <xf numFmtId="0" fontId="0" fillId="13" borderId="0" xfId="0" applyFill="1"/>
    <xf numFmtId="0" fontId="11" fillId="13" borderId="0" xfId="0" applyFont="1" applyFill="1"/>
    <xf numFmtId="0" fontId="11" fillId="13" borderId="0" xfId="0" applyFont="1" applyFill="1" applyAlignment="1">
      <alignment horizontal="right" vertical="top"/>
    </xf>
    <xf numFmtId="0" fontId="11" fillId="13" borderId="0" xfId="0" applyFont="1" applyFill="1" applyAlignment="1">
      <alignment wrapText="1"/>
    </xf>
    <xf numFmtId="0" fontId="4" fillId="13" borderId="0" xfId="0" applyFont="1" applyFill="1" applyAlignment="1">
      <alignment vertical="center"/>
    </xf>
    <xf numFmtId="0" fontId="0" fillId="13" borderId="0" xfId="0" applyFill="1" applyAlignment="1">
      <alignment horizontal="right" vertical="top"/>
    </xf>
    <xf numFmtId="0" fontId="0" fillId="13" borderId="0" xfId="0" applyFill="1" applyAlignment="1">
      <alignment wrapText="1"/>
    </xf>
    <xf numFmtId="0" fontId="0" fillId="14" borderId="0" xfId="0" applyFill="1"/>
    <xf numFmtId="0" fontId="15" fillId="14" borderId="0" xfId="0" applyFont="1" applyFill="1"/>
    <xf numFmtId="0" fontId="0" fillId="14" borderId="0" xfId="0" applyFill="1" applyAlignment="1">
      <alignment horizontal="right" vertical="top"/>
    </xf>
    <xf numFmtId="0" fontId="0" fillId="14" borderId="0" xfId="0" applyFill="1" applyAlignment="1">
      <alignment vertical="top" wrapText="1"/>
    </xf>
    <xf numFmtId="0" fontId="4" fillId="14" borderId="0" xfId="0" applyFont="1" applyFill="1" applyAlignment="1">
      <alignment vertical="center"/>
    </xf>
    <xf numFmtId="0" fontId="11" fillId="14" borderId="0" xfId="0" applyFont="1" applyFill="1" applyAlignment="1">
      <alignment horizontal="right" vertical="top"/>
    </xf>
    <xf numFmtId="0" fontId="0" fillId="15" borderId="0" xfId="0" applyFill="1"/>
    <xf numFmtId="0" fontId="15" fillId="15" borderId="0" xfId="0" applyFont="1" applyFill="1"/>
    <xf numFmtId="0" fontId="11" fillId="15" borderId="0" xfId="0" applyFont="1" applyFill="1" applyAlignment="1">
      <alignment horizontal="right" vertical="top"/>
    </xf>
    <xf numFmtId="0" fontId="11" fillId="15" borderId="0" xfId="0" applyFont="1" applyFill="1" applyAlignment="1">
      <alignment vertical="top" wrapText="1"/>
    </xf>
    <xf numFmtId="0" fontId="11" fillId="15" borderId="0" xfId="0" applyFont="1" applyFill="1"/>
    <xf numFmtId="0" fontId="4" fillId="15" borderId="0" xfId="0" applyFont="1" applyFill="1" applyAlignment="1">
      <alignment vertical="center"/>
    </xf>
    <xf numFmtId="0" fontId="4" fillId="15" borderId="0" xfId="0" applyFont="1" applyFill="1" applyAlignment="1">
      <alignment horizontal="right" vertical="top"/>
    </xf>
    <xf numFmtId="0" fontId="0" fillId="15" borderId="0" xfId="0" applyFill="1" applyAlignment="1">
      <alignment horizontal="right" vertical="top"/>
    </xf>
    <xf numFmtId="0" fontId="0" fillId="15" borderId="0" xfId="0" applyFill="1" applyAlignment="1">
      <alignment vertical="top" wrapText="1"/>
    </xf>
    <xf numFmtId="0" fontId="0" fillId="16" borderId="0" xfId="0" applyFill="1"/>
    <xf numFmtId="0" fontId="15" fillId="16" borderId="0" xfId="0" applyFont="1" applyFill="1"/>
    <xf numFmtId="0" fontId="11" fillId="16" borderId="0" xfId="0" applyFont="1" applyFill="1" applyAlignment="1">
      <alignment horizontal="right" vertical="top"/>
    </xf>
    <xf numFmtId="0" fontId="11" fillId="16" borderId="0" xfId="0" applyFont="1" applyFill="1" applyAlignment="1">
      <alignment wrapText="1"/>
    </xf>
    <xf numFmtId="0" fontId="11" fillId="16" borderId="0" xfId="0" applyFont="1" applyFill="1"/>
    <xf numFmtId="0" fontId="4" fillId="16" borderId="0" xfId="0" applyFont="1" applyFill="1" applyAlignment="1">
      <alignment vertical="center"/>
    </xf>
    <xf numFmtId="0" fontId="0" fillId="16" borderId="0" xfId="0" applyFill="1" applyAlignment="1">
      <alignment horizontal="right" vertical="top"/>
    </xf>
    <xf numFmtId="0" fontId="0" fillId="16" borderId="17" xfId="0" applyFill="1" applyBorder="1" applyAlignment="1">
      <alignment wrapText="1"/>
    </xf>
    <xf numFmtId="0" fontId="0" fillId="16" borderId="0" xfId="0" applyFill="1" applyAlignment="1">
      <alignment vertical="center" textRotation="180"/>
    </xf>
    <xf numFmtId="0" fontId="0" fillId="16" borderId="0" xfId="0" applyFill="1" applyAlignment="1">
      <alignment horizontal="left"/>
    </xf>
    <xf numFmtId="0" fontId="0" fillId="16" borderId="0" xfId="0" applyFill="1" applyAlignment="1">
      <alignment wrapText="1"/>
    </xf>
    <xf numFmtId="0" fontId="0" fillId="17" borderId="0" xfId="0" applyFill="1"/>
    <xf numFmtId="0" fontId="15" fillId="17" borderId="0" xfId="0" applyFont="1" applyFill="1"/>
    <xf numFmtId="0" fontId="0" fillId="17" borderId="0" xfId="0" applyFill="1" applyAlignment="1">
      <alignment horizontal="right" vertical="top"/>
    </xf>
    <xf numFmtId="0" fontId="0" fillId="17" borderId="0" xfId="0" applyFill="1" applyAlignment="1">
      <alignment wrapText="1"/>
    </xf>
    <xf numFmtId="0" fontId="11" fillId="17" borderId="0" xfId="0" applyFont="1" applyFill="1" applyAlignment="1">
      <alignment horizontal="right" vertical="top"/>
    </xf>
    <xf numFmtId="0" fontId="11" fillId="17" borderId="0" xfId="0" applyFont="1" applyFill="1" applyAlignment="1">
      <alignment wrapText="1"/>
    </xf>
    <xf numFmtId="0" fontId="11" fillId="17" borderId="0" xfId="0" applyFont="1" applyFill="1"/>
    <xf numFmtId="0" fontId="4" fillId="17" borderId="0" xfId="0" applyFont="1" applyFill="1" applyAlignment="1">
      <alignment vertical="center"/>
    </xf>
    <xf numFmtId="0" fontId="0" fillId="18" borderId="0" xfId="0" applyFill="1"/>
    <xf numFmtId="0" fontId="15" fillId="18" borderId="0" xfId="0" applyFont="1" applyFill="1"/>
    <xf numFmtId="0" fontId="0" fillId="18" borderId="0" xfId="0" applyFill="1" applyAlignment="1">
      <alignment horizontal="right" vertical="top"/>
    </xf>
    <xf numFmtId="0" fontId="0" fillId="18" borderId="0" xfId="0" applyFill="1" applyAlignment="1">
      <alignment wrapText="1"/>
    </xf>
    <xf numFmtId="0" fontId="11" fillId="18" borderId="0" xfId="0" applyFont="1" applyFill="1" applyAlignment="1">
      <alignment horizontal="right" vertical="top"/>
    </xf>
    <xf numFmtId="0" fontId="11" fillId="18" borderId="0" xfId="0" applyFont="1" applyFill="1" applyAlignment="1">
      <alignment wrapText="1"/>
    </xf>
    <xf numFmtId="0" fontId="11" fillId="18" borderId="0" xfId="0" applyFont="1" applyFill="1"/>
    <xf numFmtId="0" fontId="4" fillId="18" borderId="0" xfId="0" applyFont="1" applyFill="1" applyAlignment="1">
      <alignment vertical="center"/>
    </xf>
    <xf numFmtId="0" fontId="15" fillId="13" borderId="0" xfId="0" applyFont="1" applyFill="1"/>
    <xf numFmtId="0" fontId="11" fillId="14" borderId="0" xfId="0" applyFont="1" applyFill="1"/>
    <xf numFmtId="0" fontId="11" fillId="12" borderId="0" xfId="0" applyFont="1" applyFill="1"/>
    <xf numFmtId="0" fontId="11" fillId="12" borderId="5" xfId="0" applyFont="1" applyFill="1" applyBorder="1"/>
    <xf numFmtId="0" fontId="0" fillId="13" borderId="1" xfId="0" applyFill="1" applyBorder="1"/>
    <xf numFmtId="0" fontId="11" fillId="4" borderId="1" xfId="0" applyFont="1" applyFill="1" applyBorder="1"/>
    <xf numFmtId="0" fontId="11" fillId="4" borderId="0" xfId="0" applyFont="1" applyFill="1"/>
    <xf numFmtId="0" fontId="11" fillId="4" borderId="5" xfId="0" applyFont="1" applyFill="1" applyBorder="1"/>
    <xf numFmtId="0" fontId="25" fillId="13" borderId="0" xfId="0" applyFont="1" applyFill="1" applyAlignment="1">
      <alignment vertical="center"/>
    </xf>
    <xf numFmtId="0" fontId="25" fillId="14" borderId="0" xfId="0" applyFont="1" applyFill="1" applyAlignment="1">
      <alignment vertical="center"/>
    </xf>
    <xf numFmtId="0" fontId="25" fillId="15" borderId="0" xfId="0" applyFont="1" applyFill="1" applyAlignment="1">
      <alignment vertical="center"/>
    </xf>
    <xf numFmtId="0" fontId="25" fillId="16" borderId="0" xfId="0" applyFont="1" applyFill="1" applyAlignment="1">
      <alignment vertical="center"/>
    </xf>
    <xf numFmtId="0" fontId="25" fillId="17" borderId="0" xfId="0" applyFont="1" applyFill="1" applyAlignment="1">
      <alignment vertical="center"/>
    </xf>
    <xf numFmtId="0" fontId="25" fillId="18" borderId="0" xfId="0" applyFont="1" applyFill="1" applyAlignment="1">
      <alignment vertical="center"/>
    </xf>
    <xf numFmtId="0" fontId="5" fillId="0" borderId="13" xfId="2" applyBorder="1" applyAlignment="1">
      <alignment vertical="top" wrapText="1"/>
    </xf>
    <xf numFmtId="0" fontId="18" fillId="0" borderId="0" xfId="0" applyFont="1" applyAlignment="1">
      <alignment horizontal="left" vertical="top" wrapText="1"/>
    </xf>
    <xf numFmtId="0" fontId="5" fillId="0" borderId="0" xfId="2" applyAlignment="1">
      <alignment horizontal="left" vertical="top" wrapText="1"/>
    </xf>
    <xf numFmtId="0" fontId="5" fillId="0" borderId="0" xfId="2" applyAlignment="1">
      <alignment horizontal="left" vertical="top"/>
    </xf>
    <xf numFmtId="0" fontId="5" fillId="0" borderId="0" xfId="2" applyAlignment="1">
      <alignment vertical="top"/>
    </xf>
    <xf numFmtId="0" fontId="0" fillId="0" borderId="0" xfId="0" applyProtection="1">
      <protection locked="0"/>
    </xf>
    <xf numFmtId="0" fontId="23" fillId="0" borderId="0" xfId="0" applyFont="1" applyProtection="1">
      <protection locked="0"/>
    </xf>
    <xf numFmtId="0" fontId="0" fillId="0" borderId="26" xfId="0" applyBorder="1" applyProtection="1">
      <protection locked="0"/>
    </xf>
    <xf numFmtId="0" fontId="0" fillId="13" borderId="0" xfId="0" applyFill="1" applyAlignment="1" applyProtection="1">
      <alignment vertical="center"/>
      <protection locked="0"/>
    </xf>
    <xf numFmtId="0" fontId="0" fillId="0" borderId="0" xfId="0" applyAlignment="1" applyProtection="1">
      <alignment vertical="center"/>
      <protection locked="0"/>
    </xf>
    <xf numFmtId="0" fontId="0" fillId="14" borderId="0" xfId="0" applyFill="1" applyAlignment="1" applyProtection="1">
      <alignment vertical="center"/>
      <protection locked="0"/>
    </xf>
    <xf numFmtId="0" fontId="0" fillId="15" borderId="0" xfId="0" applyFill="1" applyAlignment="1" applyProtection="1">
      <alignment vertical="center"/>
      <protection locked="0"/>
    </xf>
    <xf numFmtId="0" fontId="0" fillId="16" borderId="0" xfId="0" applyFill="1" applyAlignment="1" applyProtection="1">
      <alignment vertical="center"/>
      <protection locked="0"/>
    </xf>
    <xf numFmtId="0" fontId="0" fillId="17" borderId="0" xfId="0" applyFill="1" applyAlignment="1" applyProtection="1">
      <alignment vertical="center"/>
      <protection locked="0"/>
    </xf>
    <xf numFmtId="0" fontId="0" fillId="18" borderId="0" xfId="0" applyFill="1" applyAlignment="1" applyProtection="1">
      <alignment vertical="center"/>
      <protection locked="0"/>
    </xf>
    <xf numFmtId="0" fontId="0" fillId="0" borderId="0" xfId="0" applyAlignment="1" applyProtection="1">
      <alignment vertical="top"/>
      <protection locked="0"/>
    </xf>
    <xf numFmtId="0" fontId="31" fillId="0" borderId="0" xfId="0" applyFont="1"/>
    <xf numFmtId="0" fontId="0" fillId="20" borderId="1" xfId="0" applyFill="1" applyBorder="1"/>
    <xf numFmtId="0" fontId="11" fillId="20" borderId="0" xfId="0" applyFont="1" applyFill="1"/>
    <xf numFmtId="0" fontId="11" fillId="20" borderId="5" xfId="0" applyFont="1" applyFill="1" applyBorder="1"/>
    <xf numFmtId="0" fontId="0" fillId="20" borderId="0" xfId="0" applyFill="1"/>
    <xf numFmtId="0" fontId="15" fillId="20" borderId="0" xfId="0" applyFont="1" applyFill="1"/>
    <xf numFmtId="0" fontId="11" fillId="20" borderId="0" xfId="0" applyFont="1" applyFill="1" applyAlignment="1">
      <alignment horizontal="left"/>
    </xf>
    <xf numFmtId="0" fontId="0" fillId="20" borderId="0" xfId="0" applyFill="1" applyProtection="1">
      <protection locked="0"/>
    </xf>
    <xf numFmtId="0" fontId="0" fillId="20" borderId="0" xfId="0" applyFill="1" applyAlignment="1">
      <alignment horizontal="left"/>
    </xf>
    <xf numFmtId="0" fontId="21" fillId="20" borderId="0" xfId="0" applyFont="1" applyFill="1"/>
    <xf numFmtId="0" fontId="22" fillId="20" borderId="0" xfId="0" applyFont="1" applyFill="1"/>
    <xf numFmtId="0" fontId="7" fillId="20" borderId="0" xfId="0" applyFont="1" applyFill="1"/>
    <xf numFmtId="0" fontId="0" fillId="0" borderId="0" xfId="0" applyFill="1"/>
    <xf numFmtId="0" fontId="21" fillId="20" borderId="0" xfId="0" applyFont="1" applyFill="1" applyAlignment="1">
      <alignment horizontal="right"/>
    </xf>
    <xf numFmtId="0" fontId="3" fillId="20" borderId="0" xfId="0" applyFont="1" applyFill="1" applyAlignment="1">
      <alignment vertical="top"/>
    </xf>
    <xf numFmtId="0" fontId="0" fillId="20" borderId="0" xfId="0" applyFill="1" applyAlignment="1">
      <alignment horizontal="left" vertical="top"/>
    </xf>
    <xf numFmtId="0" fontId="0" fillId="20" borderId="0" xfId="0" applyFill="1" applyAlignment="1">
      <alignment horizontal="left" vertical="top" wrapText="1"/>
    </xf>
    <xf numFmtId="0" fontId="0" fillId="20" borderId="0" xfId="0" applyFill="1" applyAlignment="1">
      <alignment vertical="top"/>
    </xf>
    <xf numFmtId="0" fontId="7" fillId="20" borderId="0" xfId="0" applyFont="1" applyFill="1" applyAlignment="1">
      <alignment vertical="top" wrapText="1"/>
    </xf>
    <xf numFmtId="0" fontId="0" fillId="20" borderId="0" xfId="0" applyFill="1" applyAlignment="1">
      <alignment horizontal="center" vertical="top"/>
    </xf>
    <xf numFmtId="0" fontId="0" fillId="20" borderId="0" xfId="0" applyFill="1" applyAlignment="1">
      <alignment vertical="top" wrapText="1"/>
    </xf>
    <xf numFmtId="0" fontId="0" fillId="20" borderId="33" xfId="0" applyFill="1" applyBorder="1" applyAlignment="1">
      <alignment horizontal="center" vertical="center" wrapText="1"/>
    </xf>
    <xf numFmtId="0" fontId="0" fillId="20" borderId="33" xfId="0" applyFill="1" applyBorder="1" applyAlignment="1">
      <alignment horizontal="center" vertical="top"/>
    </xf>
    <xf numFmtId="0" fontId="0" fillId="20" borderId="0" xfId="0" applyFill="1" applyAlignment="1">
      <alignment horizontal="center"/>
    </xf>
    <xf numFmtId="0" fontId="11" fillId="20" borderId="0" xfId="0" applyFont="1" applyFill="1" applyAlignment="1">
      <alignment horizontal="center"/>
    </xf>
    <xf numFmtId="0" fontId="30" fillId="20" borderId="0" xfId="0" applyFont="1" applyFill="1" applyAlignment="1">
      <alignment horizontal="left" vertical="center"/>
    </xf>
    <xf numFmtId="0" fontId="11" fillId="20" borderId="0" xfId="0" applyFont="1" applyFill="1" applyAlignment="1">
      <alignment vertical="center"/>
    </xf>
    <xf numFmtId="0" fontId="2" fillId="0" borderId="26" xfId="2" applyFont="1" applyFill="1" applyBorder="1" applyAlignment="1">
      <alignment vertical="top" wrapText="1"/>
    </xf>
    <xf numFmtId="0" fontId="2" fillId="0" borderId="26" xfId="2" applyFont="1" applyBorder="1" applyAlignment="1">
      <alignment vertical="top" wrapText="1"/>
    </xf>
    <xf numFmtId="0" fontId="0" fillId="9" borderId="0" xfId="0" applyFill="1" applyAlignment="1">
      <alignment horizontal="left" vertical="top" wrapText="1"/>
    </xf>
    <xf numFmtId="0" fontId="37" fillId="0" borderId="0" xfId="0" applyFont="1" applyAlignment="1">
      <alignment horizontal="left" vertical="center"/>
    </xf>
    <xf numFmtId="0" fontId="0" fillId="9" borderId="0" xfId="0" applyFill="1" applyAlignment="1">
      <alignment horizontal="left"/>
    </xf>
    <xf numFmtId="0" fontId="28" fillId="10" borderId="36" xfId="0" applyFont="1" applyFill="1" applyBorder="1" applyAlignment="1">
      <alignment horizontal="left" vertical="center" wrapText="1"/>
    </xf>
    <xf numFmtId="0" fontId="34" fillId="11" borderId="38" xfId="0" applyFont="1" applyFill="1" applyBorder="1" applyAlignment="1">
      <alignment horizontal="left" vertical="center" wrapText="1"/>
    </xf>
    <xf numFmtId="0" fontId="35" fillId="0" borderId="38" xfId="0" applyFont="1" applyBorder="1" applyAlignment="1">
      <alignment horizontal="left" vertical="center" wrapText="1"/>
    </xf>
    <xf numFmtId="0" fontId="0" fillId="9" borderId="0" xfId="0" applyFill="1" applyAlignment="1">
      <alignment horizontal="left" vertical="top"/>
    </xf>
    <xf numFmtId="0" fontId="28" fillId="10" borderId="37" xfId="0" applyFont="1" applyFill="1" applyBorder="1" applyAlignment="1">
      <alignment horizontal="left" vertical="center" wrapText="1"/>
    </xf>
    <xf numFmtId="0" fontId="32" fillId="11" borderId="39" xfId="0" applyFont="1" applyFill="1" applyBorder="1" applyAlignment="1">
      <alignment horizontal="left" vertical="center" wrapText="1"/>
    </xf>
    <xf numFmtId="0" fontId="2" fillId="0" borderId="39" xfId="0" applyFont="1" applyBorder="1" applyAlignment="1">
      <alignment horizontal="left" vertical="center" wrapText="1"/>
    </xf>
    <xf numFmtId="0" fontId="33" fillId="0" borderId="0" xfId="0" applyFont="1" applyAlignment="1">
      <alignment horizontal="left" vertical="center" wrapText="1"/>
    </xf>
    <xf numFmtId="0" fontId="33" fillId="11" borderId="42" xfId="0" applyFont="1" applyFill="1" applyBorder="1" applyAlignment="1">
      <alignment horizontal="left" vertical="center" wrapText="1"/>
    </xf>
    <xf numFmtId="0" fontId="33" fillId="0" borderId="48" xfId="0" applyFont="1" applyBorder="1" applyAlignment="1">
      <alignment horizontal="left" vertical="center" wrapText="1"/>
    </xf>
    <xf numFmtId="0" fontId="38" fillId="9" borderId="0" xfId="0" applyFont="1" applyFill="1" applyAlignment="1">
      <alignment horizontal="left"/>
    </xf>
    <xf numFmtId="0" fontId="39" fillId="10" borderId="36" xfId="0" applyFont="1" applyFill="1" applyBorder="1" applyAlignment="1">
      <alignment horizontal="left" vertical="center" wrapText="1"/>
    </xf>
    <xf numFmtId="0" fontId="39" fillId="10" borderId="40" xfId="0" applyFont="1" applyFill="1" applyBorder="1" applyAlignment="1">
      <alignment horizontal="left" vertical="center" wrapText="1"/>
    </xf>
    <xf numFmtId="0" fontId="39" fillId="10" borderId="37" xfId="0" applyFont="1" applyFill="1" applyBorder="1" applyAlignment="1">
      <alignment horizontal="left" vertical="center" wrapText="1"/>
    </xf>
    <xf numFmtId="0" fontId="33" fillId="11" borderId="0" xfId="0" applyFont="1" applyFill="1" applyAlignment="1">
      <alignment horizontal="left" vertical="center" wrapText="1"/>
    </xf>
    <xf numFmtId="0" fontId="40" fillId="11" borderId="0" xfId="0" applyFont="1" applyFill="1" applyAlignment="1">
      <alignment horizontal="left" vertical="center" wrapText="1"/>
    </xf>
    <xf numFmtId="0" fontId="40" fillId="11" borderId="42" xfId="0" applyFont="1" applyFill="1" applyBorder="1" applyAlignment="1">
      <alignment horizontal="left" vertical="center" wrapText="1"/>
    </xf>
    <xf numFmtId="0" fontId="41" fillId="0" borderId="49" xfId="0" applyFont="1" applyBorder="1" applyAlignment="1">
      <alignment horizontal="left" vertical="center" wrapText="1"/>
    </xf>
    <xf numFmtId="0" fontId="42" fillId="0" borderId="50" xfId="0" applyFont="1" applyBorder="1" applyAlignment="1">
      <alignment horizontal="left" vertical="center" wrapText="1"/>
    </xf>
    <xf numFmtId="0" fontId="42" fillId="0" borderId="51" xfId="0" applyFont="1" applyBorder="1" applyAlignment="1">
      <alignment horizontal="left" vertical="center" wrapText="1"/>
    </xf>
    <xf numFmtId="0" fontId="41" fillId="0" borderId="38" xfId="0" applyFont="1" applyBorder="1" applyAlignment="1">
      <alignment horizontal="left" vertical="center" wrapText="1"/>
    </xf>
    <xf numFmtId="0" fontId="42" fillId="0" borderId="42" xfId="0" applyFont="1" applyBorder="1" applyAlignment="1">
      <alignment horizontal="left" vertical="center" wrapText="1"/>
    </xf>
    <xf numFmtId="0" fontId="42" fillId="0" borderId="39" xfId="0" applyFont="1" applyBorder="1" applyAlignment="1">
      <alignment horizontal="left" vertical="center" wrapText="1"/>
    </xf>
    <xf numFmtId="0" fontId="36" fillId="11" borderId="38" xfId="0" applyFont="1" applyFill="1" applyBorder="1" applyAlignment="1">
      <alignment horizontal="left" vertical="center" wrapText="1"/>
    </xf>
    <xf numFmtId="0" fontId="33" fillId="11" borderId="39" xfId="0" applyFont="1" applyFill="1" applyBorder="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3" fillId="0" borderId="42" xfId="0" applyFont="1" applyBorder="1" applyAlignment="1">
      <alignment horizontal="left" vertical="center" wrapText="1"/>
    </xf>
    <xf numFmtId="0" fontId="42" fillId="0" borderId="43" xfId="0" applyFont="1" applyBorder="1" applyAlignment="1">
      <alignment horizontal="left" vertical="center" wrapText="1"/>
    </xf>
    <xf numFmtId="0" fontId="36" fillId="0" borderId="46" xfId="0" applyFont="1" applyBorder="1" applyAlignment="1">
      <alignment horizontal="left" vertical="center" wrapText="1"/>
    </xf>
    <xf numFmtId="0" fontId="36" fillId="11" borderId="49" xfId="0" applyFont="1" applyFill="1" applyBorder="1" applyAlignment="1">
      <alignment horizontal="left" vertical="center" wrapText="1"/>
    </xf>
    <xf numFmtId="0" fontId="33" fillId="11" borderId="50" xfId="0" applyFont="1" applyFill="1" applyBorder="1" applyAlignment="1">
      <alignment horizontal="left" vertical="center" wrapText="1"/>
    </xf>
    <xf numFmtId="0" fontId="33" fillId="11" borderId="51" xfId="0" applyFont="1" applyFill="1" applyBorder="1" applyAlignment="1">
      <alignment horizontal="left" vertical="center" wrapText="1"/>
    </xf>
    <xf numFmtId="0" fontId="33" fillId="0" borderId="39" xfId="0" applyFont="1" applyBorder="1" applyAlignment="1">
      <alignment horizontal="left" vertical="center" wrapText="1"/>
    </xf>
    <xf numFmtId="0" fontId="40" fillId="0" borderId="42" xfId="0" applyFont="1" applyBorder="1" applyAlignment="1">
      <alignment horizontal="left" vertical="center" wrapText="1"/>
    </xf>
    <xf numFmtId="0" fontId="33" fillId="11" borderId="47" xfId="0" applyFont="1" applyFill="1" applyBorder="1" applyAlignment="1">
      <alignment horizontal="left" vertical="center" wrapText="1"/>
    </xf>
    <xf numFmtId="0" fontId="44" fillId="11" borderId="42" xfId="0" applyFont="1" applyFill="1" applyBorder="1" applyAlignment="1">
      <alignment horizontal="left" vertical="center" wrapText="1"/>
    </xf>
    <xf numFmtId="0" fontId="36" fillId="11" borderId="41" xfId="0" applyFont="1" applyFill="1" applyBorder="1" applyAlignment="1">
      <alignment horizontal="left" vertical="center" wrapText="1"/>
    </xf>
    <xf numFmtId="0" fontId="45" fillId="0" borderId="47" xfId="2" applyFont="1" applyBorder="1" applyAlignment="1">
      <alignment horizontal="left" vertical="center" wrapText="1"/>
    </xf>
    <xf numFmtId="0" fontId="45" fillId="0" borderId="39" xfId="2" applyFont="1" applyBorder="1" applyAlignment="1">
      <alignment horizontal="left" vertical="center" wrapText="1"/>
    </xf>
    <xf numFmtId="0" fontId="45" fillId="0" borderId="42" xfId="2" applyFont="1" applyBorder="1" applyAlignment="1">
      <alignment horizontal="left" vertical="center" wrapText="1"/>
    </xf>
    <xf numFmtId="0" fontId="2" fillId="21" borderId="0" xfId="0" applyFont="1" applyFill="1"/>
    <xf numFmtId="0" fontId="11" fillId="0" borderId="12" xfId="0" applyFont="1" applyBorder="1"/>
    <xf numFmtId="0" fontId="0" fillId="0" borderId="0" xfId="0" applyAlignment="1">
      <alignment horizontal="left" vertical="top"/>
    </xf>
    <xf numFmtId="0" fontId="36" fillId="11" borderId="41" xfId="0" applyFont="1" applyFill="1" applyBorder="1" applyAlignment="1">
      <alignment horizontal="left" vertical="center" wrapText="1"/>
    </xf>
    <xf numFmtId="0" fontId="36" fillId="11" borderId="38" xfId="0" applyFont="1" applyFill="1" applyBorder="1" applyAlignment="1">
      <alignment horizontal="left" vertical="center" wrapText="1"/>
    </xf>
    <xf numFmtId="0" fontId="36" fillId="11" borderId="46" xfId="0" applyFont="1" applyFill="1" applyBorder="1" applyAlignment="1">
      <alignment horizontal="left" vertical="center" wrapText="1"/>
    </xf>
    <xf numFmtId="0" fontId="41" fillId="0" borderId="46" xfId="0" applyFont="1" applyBorder="1" applyAlignment="1">
      <alignment horizontal="left" vertical="center" wrapText="1"/>
    </xf>
    <xf numFmtId="0" fontId="41" fillId="0" borderId="41" xfId="0" applyFont="1" applyBorder="1" applyAlignment="1">
      <alignment horizontal="left" vertical="center" wrapText="1"/>
    </xf>
    <xf numFmtId="0" fontId="41" fillId="0" borderId="38" xfId="0" applyFont="1" applyBorder="1" applyAlignment="1">
      <alignment horizontal="left" vertical="center" wrapText="1"/>
    </xf>
    <xf numFmtId="0" fontId="42" fillId="0" borderId="39" xfId="0" applyFont="1" applyBorder="1" applyAlignment="1">
      <alignment horizontal="left" vertical="center" wrapText="1"/>
    </xf>
    <xf numFmtId="0" fontId="36" fillId="0" borderId="38" xfId="0" applyFont="1" applyBorder="1" applyAlignment="1">
      <alignment horizontal="left" vertical="center" wrapText="1"/>
    </xf>
    <xf numFmtId="0" fontId="42" fillId="0" borderId="42" xfId="0" applyFont="1" applyBorder="1" applyAlignment="1">
      <alignment horizontal="left" vertical="center" wrapText="1"/>
    </xf>
    <xf numFmtId="0" fontId="33" fillId="11" borderId="48" xfId="0" applyFont="1" applyFill="1" applyBorder="1" applyAlignment="1">
      <alignment horizontal="left" vertical="center" wrapText="1"/>
    </xf>
    <xf numFmtId="0" fontId="33" fillId="11" borderId="42" xfId="0" applyFont="1" applyFill="1" applyBorder="1" applyAlignment="1">
      <alignment horizontal="left" vertical="center" wrapText="1"/>
    </xf>
    <xf numFmtId="0" fontId="33" fillId="0" borderId="42" xfId="0" applyFont="1" applyBorder="1" applyAlignment="1">
      <alignment horizontal="left" vertical="center" wrapText="1"/>
    </xf>
    <xf numFmtId="0" fontId="11" fillId="20" borderId="0" xfId="0" applyFont="1" applyFill="1" applyAlignment="1"/>
    <xf numFmtId="0" fontId="11" fillId="4" borderId="0" xfId="0" applyFont="1" applyFill="1" applyAlignment="1"/>
    <xf numFmtId="0" fontId="0" fillId="5" borderId="0" xfId="0" applyFill="1" applyAlignment="1">
      <alignment wrapText="1"/>
    </xf>
    <xf numFmtId="0" fontId="0" fillId="0" borderId="9" xfId="0" applyBorder="1" applyAlignment="1"/>
    <xf numFmtId="0" fontId="2" fillId="0" borderId="13" xfId="2" applyFont="1" applyBorder="1" applyAlignment="1">
      <alignment vertical="top" wrapText="1"/>
    </xf>
    <xf numFmtId="0" fontId="13" fillId="9" borderId="0" xfId="0" applyFont="1" applyFill="1"/>
    <xf numFmtId="0" fontId="0" fillId="9" borderId="9" xfId="0" applyFill="1" applyBorder="1"/>
    <xf numFmtId="0" fontId="0" fillId="9" borderId="10" xfId="0" applyFill="1" applyBorder="1" applyAlignment="1">
      <alignment horizontal="right" vertical="top"/>
    </xf>
    <xf numFmtId="0" fontId="0" fillId="9" borderId="11" xfId="0" applyFill="1" applyBorder="1" applyAlignment="1">
      <alignment vertical="top" wrapText="1"/>
    </xf>
    <xf numFmtId="0" fontId="2" fillId="0" borderId="0" xfId="0" applyFont="1" applyAlignment="1"/>
    <xf numFmtId="0" fontId="24"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11" fillId="19" borderId="0" xfId="0" applyFont="1" applyFill="1" applyAlignment="1">
      <alignment horizontal="left" vertical="top" wrapText="1"/>
    </xf>
    <xf numFmtId="0" fontId="11" fillId="19" borderId="0" xfId="0" applyFont="1" applyFill="1" applyAlignment="1">
      <alignment horizontal="left" vertical="top"/>
    </xf>
    <xf numFmtId="0" fontId="11" fillId="19" borderId="5" xfId="0" applyFont="1" applyFill="1" applyBorder="1" applyAlignment="1">
      <alignment horizontal="left" vertical="top"/>
    </xf>
    <xf numFmtId="0" fontId="36" fillId="11" borderId="44" xfId="0" applyFont="1" applyFill="1" applyBorder="1" applyAlignment="1">
      <alignment horizontal="left" vertical="center" wrapText="1"/>
    </xf>
    <xf numFmtId="0" fontId="36" fillId="11" borderId="41" xfId="0" applyFont="1" applyFill="1" applyBorder="1" applyAlignment="1">
      <alignment horizontal="left" vertical="center" wrapText="1"/>
    </xf>
    <xf numFmtId="0" fontId="36" fillId="11" borderId="38" xfId="0" applyFont="1" applyFill="1" applyBorder="1" applyAlignment="1">
      <alignment horizontal="left" vertical="center" wrapText="1"/>
    </xf>
    <xf numFmtId="0" fontId="33" fillId="11" borderId="45" xfId="0" applyFont="1" applyFill="1" applyBorder="1" applyAlignment="1">
      <alignment horizontal="left" vertical="center" wrapText="1"/>
    </xf>
    <xf numFmtId="0" fontId="33" fillId="11" borderId="43" xfId="0" applyFont="1" applyFill="1" applyBorder="1" applyAlignment="1">
      <alignment horizontal="left" vertical="center" wrapText="1"/>
    </xf>
    <xf numFmtId="0" fontId="33" fillId="11" borderId="39" xfId="0" applyFont="1" applyFill="1" applyBorder="1" applyAlignment="1">
      <alignment horizontal="left" vertical="center" wrapText="1"/>
    </xf>
    <xf numFmtId="0" fontId="45" fillId="11" borderId="47" xfId="2" applyFont="1" applyFill="1" applyBorder="1" applyAlignment="1">
      <alignment horizontal="left" vertical="center" wrapText="1"/>
    </xf>
    <xf numFmtId="0" fontId="45" fillId="11" borderId="43" xfId="2" applyFont="1" applyFill="1" applyBorder="1" applyAlignment="1">
      <alignment horizontal="left" vertical="center" wrapText="1"/>
    </xf>
    <xf numFmtId="0" fontId="45" fillId="11" borderId="39" xfId="2" applyFont="1" applyFill="1" applyBorder="1" applyAlignment="1">
      <alignment horizontal="left" vertical="center" wrapText="1"/>
    </xf>
    <xf numFmtId="0" fontId="36" fillId="11" borderId="46" xfId="0" applyFont="1" applyFill="1" applyBorder="1" applyAlignment="1">
      <alignment horizontal="left" vertical="center" wrapText="1"/>
    </xf>
    <xf numFmtId="0" fontId="33" fillId="11" borderId="47" xfId="0" applyFont="1" applyFill="1" applyBorder="1" applyAlignment="1">
      <alignment horizontal="left" vertical="center" wrapText="1"/>
    </xf>
    <xf numFmtId="0" fontId="42" fillId="0" borderId="47" xfId="0" applyFont="1" applyBorder="1" applyAlignment="1">
      <alignment horizontal="left" vertical="center" wrapText="1"/>
    </xf>
    <xf numFmtId="0" fontId="42" fillId="0" borderId="43" xfId="0" applyFont="1" applyBorder="1" applyAlignment="1">
      <alignment horizontal="left" vertical="center" wrapText="1"/>
    </xf>
    <xf numFmtId="0" fontId="42" fillId="0" borderId="39" xfId="0" applyFont="1" applyBorder="1" applyAlignment="1">
      <alignment horizontal="left" vertical="center" wrapText="1"/>
    </xf>
    <xf numFmtId="0" fontId="41" fillId="0" borderId="46" xfId="0" applyFont="1" applyBorder="1" applyAlignment="1">
      <alignment horizontal="left" vertical="center" wrapText="1"/>
    </xf>
    <xf numFmtId="0" fontId="41" fillId="0" borderId="38" xfId="0" applyFont="1" applyBorder="1" applyAlignment="1">
      <alignment horizontal="left" vertical="center" wrapText="1"/>
    </xf>
    <xf numFmtId="0" fontId="41" fillId="0" borderId="41" xfId="0" applyFont="1" applyBorder="1" applyAlignment="1">
      <alignment horizontal="left" vertical="center" wrapText="1"/>
    </xf>
    <xf numFmtId="0" fontId="36" fillId="0" borderId="46" xfId="0" applyFont="1" applyBorder="1" applyAlignment="1">
      <alignment horizontal="left" vertical="center" wrapText="1"/>
    </xf>
    <xf numFmtId="0" fontId="36" fillId="0" borderId="38" xfId="0" applyFont="1" applyBorder="1" applyAlignment="1">
      <alignment horizontal="left" vertical="center" wrapText="1"/>
    </xf>
    <xf numFmtId="0" fontId="42" fillId="0" borderId="48" xfId="0" applyFont="1" applyBorder="1" applyAlignment="1">
      <alignment horizontal="left" vertical="center" wrapText="1"/>
    </xf>
    <xf numFmtId="0" fontId="42" fillId="0" borderId="42" xfId="0" applyFont="1" applyBorder="1" applyAlignment="1">
      <alignment horizontal="left" vertical="center" wrapText="1"/>
    </xf>
    <xf numFmtId="0" fontId="45" fillId="0" borderId="47" xfId="2" applyFont="1" applyBorder="1" applyAlignment="1">
      <alignment horizontal="left" vertical="center" wrapText="1"/>
    </xf>
    <xf numFmtId="0" fontId="45" fillId="0" borderId="39" xfId="2" applyFont="1" applyBorder="1" applyAlignment="1">
      <alignment horizontal="left" vertical="center" wrapText="1"/>
    </xf>
    <xf numFmtId="0" fontId="36" fillId="0" borderId="41" xfId="0" applyFont="1" applyBorder="1" applyAlignment="1">
      <alignment horizontal="left" vertical="center" wrapText="1"/>
    </xf>
    <xf numFmtId="0" fontId="45" fillId="0" borderId="43" xfId="2" applyFont="1" applyBorder="1" applyAlignment="1">
      <alignment horizontal="left" vertical="center" wrapText="1"/>
    </xf>
    <xf numFmtId="0" fontId="33" fillId="11" borderId="48" xfId="0" applyFont="1" applyFill="1" applyBorder="1" applyAlignment="1">
      <alignment horizontal="left" vertical="center" wrapText="1"/>
    </xf>
    <xf numFmtId="0" fontId="33" fillId="11" borderId="42" xfId="0" applyFont="1" applyFill="1" applyBorder="1" applyAlignment="1">
      <alignment horizontal="left" vertical="center" wrapText="1"/>
    </xf>
    <xf numFmtId="0" fontId="33" fillId="0" borderId="48" xfId="0" applyFont="1" applyBorder="1" applyAlignment="1">
      <alignment horizontal="left" vertical="center" wrapText="1"/>
    </xf>
    <xf numFmtId="0" fontId="33" fillId="0" borderId="42" xfId="0" applyFont="1" applyBorder="1" applyAlignment="1">
      <alignment horizontal="left" vertical="center" wrapText="1"/>
    </xf>
    <xf numFmtId="0" fontId="41" fillId="22" borderId="46" xfId="0" applyFont="1" applyFill="1" applyBorder="1" applyAlignment="1">
      <alignment horizontal="left" vertical="center" wrapText="1"/>
    </xf>
    <xf numFmtId="0" fontId="41" fillId="22" borderId="38" xfId="0" applyFont="1" applyFill="1" applyBorder="1" applyAlignment="1">
      <alignment horizontal="left" vertical="center" wrapText="1"/>
    </xf>
    <xf numFmtId="0" fontId="41" fillId="0" borderId="46" xfId="0" applyFont="1" applyBorder="1" applyAlignment="1">
      <alignment horizontal="center" vertical="center" wrapText="1"/>
    </xf>
    <xf numFmtId="0" fontId="41" fillId="0" borderId="38" xfId="0" applyFont="1" applyBorder="1" applyAlignment="1">
      <alignment horizontal="center" vertical="center" wrapText="1"/>
    </xf>
    <xf numFmtId="0" fontId="0" fillId="0" borderId="27" xfId="0" applyBorder="1" applyAlignment="1" applyProtection="1">
      <alignment horizontal="left"/>
      <protection locked="0"/>
    </xf>
    <xf numFmtId="0" fontId="0" fillId="0" borderId="28" xfId="0" applyBorder="1" applyAlignment="1" applyProtection="1">
      <alignment horizontal="left"/>
      <protection locked="0"/>
    </xf>
    <xf numFmtId="0" fontId="0" fillId="0" borderId="29" xfId="0" applyBorder="1" applyAlignment="1" applyProtection="1">
      <alignment horizontal="left"/>
      <protection locked="0"/>
    </xf>
    <xf numFmtId="0" fontId="0" fillId="0" borderId="30" xfId="0" applyBorder="1" applyAlignment="1" applyProtection="1">
      <alignment horizontal="left"/>
      <protection locked="0"/>
    </xf>
    <xf numFmtId="0" fontId="0" fillId="0" borderId="31" xfId="0" applyBorder="1" applyAlignment="1" applyProtection="1">
      <alignment horizontal="left"/>
      <protection locked="0"/>
    </xf>
    <xf numFmtId="0" fontId="0" fillId="0" borderId="32" xfId="0" applyBorder="1" applyAlignment="1" applyProtection="1">
      <alignment horizontal="left"/>
      <protection locked="0"/>
    </xf>
    <xf numFmtId="0" fontId="0" fillId="0" borderId="13" xfId="0" applyBorder="1" applyAlignment="1">
      <alignment horizontal="left" vertical="top" wrapText="1"/>
    </xf>
    <xf numFmtId="0" fontId="0" fillId="0" borderId="12" xfId="0" applyBorder="1" applyAlignment="1">
      <alignment horizontal="center" vertical="center" textRotation="18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23"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19" xfId="0" applyBorder="1" applyAlignment="1">
      <alignment horizontal="left" vertical="top"/>
    </xf>
    <xf numFmtId="0" fontId="21" fillId="20" borderId="0" xfId="0" applyFont="1" applyFill="1" applyAlignment="1">
      <alignment horizontal="left"/>
    </xf>
    <xf numFmtId="0" fontId="18"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8" fillId="0" borderId="0" xfId="0" applyFont="1" applyAlignment="1">
      <alignment horizontal="left" wrapText="1"/>
    </xf>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xf>
  </cellXfs>
  <cellStyles count="3">
    <cellStyle name="Hypertextový odkaz" xfId="2" builtinId="8"/>
    <cellStyle name="Normal 2" xfId="1"/>
    <cellStyle name="Normální" xfId="0" builtinId="0"/>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92D050"/>
        </patternFill>
      </fill>
    </dxf>
    <dxf>
      <font>
        <color theme="0"/>
      </font>
      <fill>
        <patternFill>
          <bgColor rgb="FF00B050"/>
        </patternFill>
      </fill>
    </dxf>
    <dxf>
      <font>
        <color theme="0"/>
      </font>
      <fill>
        <patternFill>
          <bgColor theme="9" tint="-0.499984740745262"/>
        </patternFill>
      </fill>
    </dxf>
    <dxf>
      <font>
        <color rgb="FFFF0000"/>
      </font>
    </dxf>
  </dxfs>
  <tableStyles count="0" defaultTableStyle="TableStyleMedium2" defaultPivotStyle="PivotStyleLight16"/>
  <colors>
    <mruColors>
      <color rgb="FF0096D6"/>
      <color rgb="FF006943"/>
      <color rgb="FFD46C1E"/>
      <color rgb="FF5BBAA5"/>
      <color rgb="FF59A18C"/>
      <color rgb="FF79B778"/>
      <color rgb="FF92C039"/>
      <color rgb="FFA5D290"/>
      <color rgb="FF00ACA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22" Type="http://schemas.openxmlformats.org/officeDocument/2006/relationships/customXml" Target="../customXml/item1.xml"/><Relationship Id="rId23" Type="http://schemas.openxmlformats.org/officeDocument/2006/relationships/customXml" Target="../customXml/item2.xml"/><Relationship Id="rId24" Type="http://schemas.openxmlformats.org/officeDocument/2006/relationships/customXml" Target="../customXml/item3.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a:solidFill>
                  <a:schemeClr val="bg1"/>
                </a:solidFill>
              </a:rPr>
              <a:t>Distance to target</a:t>
            </a:r>
          </a:p>
        </c:rich>
      </c:tx>
      <c:layout>
        <c:manualLayout>
          <c:xMode val="edge"/>
          <c:yMode val="edge"/>
          <c:x val="0.404629046694038"/>
          <c:y val="0.05864596012455"/>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cs-CZ"/>
        </a:p>
      </c:txPr>
    </c:title>
    <c:autoTitleDeleted val="0"/>
    <c:plotArea>
      <c:layout/>
      <c:radarChart>
        <c:radarStyle val="filled"/>
        <c:varyColors val="0"/>
        <c:ser>
          <c:idx val="0"/>
          <c:order val="0"/>
          <c:spPr>
            <a:solidFill>
              <a:srgbClr val="00B050">
                <a:alpha val="71000"/>
              </a:srgbClr>
            </a:solidFill>
            <a:ln>
              <a:solidFill>
                <a:srgbClr val="00B050"/>
              </a:solidFill>
            </a:ln>
            <a:effectLst/>
          </c:spPr>
          <c:dLbls>
            <c:dLbl>
              <c:idx val="0"/>
              <c:layout>
                <c:manualLayout>
                  <c:x val="0.00177499989517724"/>
                  <c:y val="-0.089693821366958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BF4-46B1-BAB0-95CBE49EA2E7}"/>
                </c:ext>
                <c:ext xmlns:c15="http://schemas.microsoft.com/office/drawing/2012/chart" uri="{CE6537A1-D6FC-4f65-9D91-7224C49458BB}">
                  <c15:layout/>
                </c:ext>
              </c:extLst>
            </c:dLbl>
            <c:dLbl>
              <c:idx val="1"/>
              <c:layout>
                <c:manualLayout>
                  <c:x val="0.102950063802162"/>
                  <c:y val="-0.0793445342861559"/>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BF4-46B1-BAB0-95CBE49EA2E7}"/>
                </c:ext>
                <c:ext xmlns:c15="http://schemas.microsoft.com/office/drawing/2012/chart" uri="{CE6537A1-D6FC-4f65-9D91-7224C49458BB}">
                  <c15:layout>
                    <c:manualLayout>
                      <c:w val="0.040691802715051"/>
                      <c:h val="0.0551445871462941"/>
                    </c:manualLayout>
                  </c15:layout>
                </c:ext>
              </c:extLst>
            </c:dLbl>
            <c:dLbl>
              <c:idx val="2"/>
              <c:layout>
                <c:manualLayout>
                  <c:x val="0.0976249942347445"/>
                  <c:y val="-0.04829667304374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BF4-46B1-BAB0-95CBE49EA2E7}"/>
                </c:ext>
                <c:ext xmlns:c15="http://schemas.microsoft.com/office/drawing/2012/chart" uri="{CE6537A1-D6FC-4f65-9D91-7224C49458BB}">
                  <c15:layout/>
                </c:ext>
              </c:extLst>
            </c:dLbl>
            <c:dLbl>
              <c:idx val="3"/>
              <c:layout>
                <c:manualLayout>
                  <c:x val="0.0"/>
                  <c:y val="0.062095722484817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BF4-46B1-BAB0-95CBE49EA2E7}"/>
                </c:ext>
                <c:ext xmlns:c15="http://schemas.microsoft.com/office/drawing/2012/chart" uri="{CE6537A1-D6FC-4f65-9D91-7224C49458BB}">
                  <c15:layout/>
                </c:ext>
              </c:extLst>
            </c:dLbl>
            <c:dLbl>
              <c:idx val="4"/>
              <c:layout>
                <c:manualLayout>
                  <c:x val="-0.0940749944443901"/>
                  <c:y val="-0.031047861242408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BF4-46B1-BAB0-95CBE49EA2E7}"/>
                </c:ext>
                <c:ext xmlns:c15="http://schemas.microsoft.com/office/drawing/2012/chart" uri="{CE6537A1-D6FC-4f65-9D91-7224C49458BB}">
                  <c15:layout/>
                </c:ext>
              </c:extLst>
            </c:dLbl>
            <c:dLbl>
              <c:idx val="5"/>
              <c:layout>
                <c:manualLayout>
                  <c:x val="-0.0851999949685042"/>
                  <c:y val="-0.06899524720535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BF4-46B1-BAB0-95CBE49EA2E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'General outcome'!$E$5:$E$10</c:f>
              <c:strCache>
                <c:ptCount val="6"/>
                <c:pt idx="0">
                  <c:v>A Corporate Leadership Culture</c:v>
                </c:pt>
                <c:pt idx="1">
                  <c:v>Safeguarding People and the Environment</c:v>
                </c:pt>
                <c:pt idx="2">
                  <c:v>Strengthening Chemicals Management Systems</c:v>
                </c:pt>
                <c:pt idx="3">
                  <c:v>Influencing Business Partners</c:v>
                </c:pt>
                <c:pt idx="4">
                  <c:v>Engaging Stakeholders</c:v>
                </c:pt>
                <c:pt idx="5">
                  <c:v>Contributing to Sustainability</c:v>
                </c:pt>
              </c:strCache>
            </c:strRef>
          </c:cat>
          <c:val>
            <c:numRef>
              <c:f>'General outcome'!$F$5:$F$10</c:f>
              <c:numCache>
                <c:formatCode>0.00</c:formatCode>
                <c:ptCount val="6"/>
                <c:pt idx="0">
                  <c:v>3.416666666666667</c:v>
                </c:pt>
                <c:pt idx="1">
                  <c:v>3.222222222222222</c:v>
                </c:pt>
                <c:pt idx="2">
                  <c:v>3.208333333333334</c:v>
                </c:pt>
                <c:pt idx="3">
                  <c:v>3.416666666666667</c:v>
                </c:pt>
                <c:pt idx="4">
                  <c:v>3.833333333333334</c:v>
                </c:pt>
                <c:pt idx="5">
                  <c:v>2.823529411764706</c:v>
                </c:pt>
              </c:numCache>
            </c:numRef>
          </c:val>
          <c:extLst xmlns:c16r2="http://schemas.microsoft.com/office/drawing/2015/06/chart">
            <c:ext xmlns:c16="http://schemas.microsoft.com/office/drawing/2014/chart" uri="{C3380CC4-5D6E-409C-BE32-E72D297353CC}">
              <c16:uniqueId val="{00000000-E07E-47A7-954F-88BA5F080504}"/>
            </c:ext>
          </c:extLst>
        </c:ser>
        <c:dLbls>
          <c:showLegendKey val="0"/>
          <c:showVal val="1"/>
          <c:showCatName val="0"/>
          <c:showSerName val="0"/>
          <c:showPercent val="0"/>
          <c:showBubbleSize val="0"/>
        </c:dLbls>
        <c:axId val="823449664"/>
        <c:axId val="780740896"/>
      </c:radarChart>
      <c:catAx>
        <c:axId val="823449664"/>
        <c:scaling>
          <c:orientation val="minMax"/>
        </c:scaling>
        <c:delete val="1"/>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crossAx val="780740896"/>
        <c:crosses val="autoZero"/>
        <c:auto val="1"/>
        <c:lblAlgn val="ctr"/>
        <c:lblOffset val="100"/>
        <c:noMultiLvlLbl val="0"/>
      </c:catAx>
      <c:valAx>
        <c:axId val="780740896"/>
        <c:scaling>
          <c:orientation val="minMax"/>
          <c:max val="4.0"/>
          <c:min val="-2.0"/>
        </c:scaling>
        <c:delete val="1"/>
        <c:axPos val="l"/>
        <c:majorGridlines>
          <c:spPr>
            <a:ln w="9525" cap="flat" cmpd="sng" algn="ctr">
              <a:solidFill>
                <a:schemeClr val="tx1"/>
              </a:solidFill>
              <a:round/>
            </a:ln>
            <a:effectLst/>
          </c:spPr>
        </c:majorGridlines>
        <c:numFmt formatCode="0.00" sourceLinked="1"/>
        <c:majorTickMark val="out"/>
        <c:minorTickMark val="none"/>
        <c:tickLblPos val="nextTo"/>
        <c:crossAx val="82344966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GBox"/>
</file>

<file path=xl/ctrlProps/ctrlProp100.xml><?xml version="1.0" encoding="utf-8"?>
<formControlPr xmlns="http://schemas.microsoft.com/office/spreadsheetml/2009/9/main" objectType="CheckBox" fmlaLink="$K$43" lockText="1" noThreeD="1"/>
</file>

<file path=xl/ctrlProps/ctrlProp101.xml><?xml version="1.0" encoding="utf-8"?>
<formControlPr xmlns="http://schemas.microsoft.com/office/spreadsheetml/2009/9/main" objectType="CheckBox" fmlaLink="$K$44" lockText="1" noThreeD="1"/>
</file>

<file path=xl/ctrlProps/ctrlProp102.xml><?xml version="1.0" encoding="utf-8"?>
<formControlPr xmlns="http://schemas.microsoft.com/office/spreadsheetml/2009/9/main" objectType="CheckBox" checked="Checked" fmlaLink="$K$45" lockText="1" noThreeD="1"/>
</file>

<file path=xl/ctrlProps/ctrlProp103.xml><?xml version="1.0" encoding="utf-8"?>
<formControlPr xmlns="http://schemas.microsoft.com/office/spreadsheetml/2009/9/main" objectType="CheckBox" fmlaLink="$K$46" lockText="1" noThreeD="1"/>
</file>

<file path=xl/ctrlProps/ctrlProp104.xml><?xml version="1.0" encoding="utf-8"?>
<formControlPr xmlns="http://schemas.microsoft.com/office/spreadsheetml/2009/9/main" objectType="CheckBox" fmlaLink="$K$49" lockText="1" noThreeD="1"/>
</file>

<file path=xl/ctrlProps/ctrlProp105.xml><?xml version="1.0" encoding="utf-8"?>
<formControlPr xmlns="http://schemas.microsoft.com/office/spreadsheetml/2009/9/main" objectType="CheckBox" fmlaLink="$K$50" lockText="1" noThreeD="1"/>
</file>

<file path=xl/ctrlProps/ctrlProp106.xml><?xml version="1.0" encoding="utf-8"?>
<formControlPr xmlns="http://schemas.microsoft.com/office/spreadsheetml/2009/9/main" objectType="CheckBox" checked="Checked" fmlaLink="$K$51" lockText="1" noThreeD="1"/>
</file>

<file path=xl/ctrlProps/ctrlProp107.xml><?xml version="1.0" encoding="utf-8"?>
<formControlPr xmlns="http://schemas.microsoft.com/office/spreadsheetml/2009/9/main" objectType="CheckBox" fmlaLink="$K$52" lockText="1" noThreeD="1"/>
</file>

<file path=xl/ctrlProps/ctrlProp108.xml><?xml version="1.0" encoding="utf-8"?>
<formControlPr xmlns="http://schemas.microsoft.com/office/spreadsheetml/2009/9/main" objectType="CheckBox" fmlaLink="$K$55" lockText="1" noThreeD="1"/>
</file>

<file path=xl/ctrlProps/ctrlProp109.xml><?xml version="1.0" encoding="utf-8"?>
<formControlPr xmlns="http://schemas.microsoft.com/office/spreadsheetml/2009/9/main" objectType="CheckBox" fmlaLink="$K$56"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fmlaLink="$K$57" lockText="1" noThreeD="1"/>
</file>

<file path=xl/ctrlProps/ctrlProp111.xml><?xml version="1.0" encoding="utf-8"?>
<formControlPr xmlns="http://schemas.microsoft.com/office/spreadsheetml/2009/9/main" objectType="CheckBox" checked="Checked" fmlaLink="$K$58" lockText="1" noThreeD="1"/>
</file>

<file path=xl/ctrlProps/ctrlProp112.xml><?xml version="1.0" encoding="utf-8"?>
<formControlPr xmlns="http://schemas.microsoft.com/office/spreadsheetml/2009/9/main" objectType="CheckBox" fmlaLink="$K$61" lockText="1" noThreeD="1"/>
</file>

<file path=xl/ctrlProps/ctrlProp113.xml><?xml version="1.0" encoding="utf-8"?>
<formControlPr xmlns="http://schemas.microsoft.com/office/spreadsheetml/2009/9/main" objectType="CheckBox" fmlaLink="$K$62" lockText="1" noThreeD="1"/>
</file>

<file path=xl/ctrlProps/ctrlProp114.xml><?xml version="1.0" encoding="utf-8"?>
<formControlPr xmlns="http://schemas.microsoft.com/office/spreadsheetml/2009/9/main" objectType="CheckBox" checked="Checked" fmlaLink="$K$63" lockText="1" noThreeD="1"/>
</file>

<file path=xl/ctrlProps/ctrlProp115.xml><?xml version="1.0" encoding="utf-8"?>
<formControlPr xmlns="http://schemas.microsoft.com/office/spreadsheetml/2009/9/main" objectType="CheckBox" fmlaLink="$K$64" lockText="1" noThreeD="1"/>
</file>

<file path=xl/ctrlProps/ctrlProp116.xml><?xml version="1.0" encoding="utf-8"?>
<formControlPr xmlns="http://schemas.microsoft.com/office/spreadsheetml/2009/9/main" objectType="CheckBox" fmlaLink="$K$69" lockText="1" noThreeD="1"/>
</file>

<file path=xl/ctrlProps/ctrlProp117.xml><?xml version="1.0" encoding="utf-8"?>
<formControlPr xmlns="http://schemas.microsoft.com/office/spreadsheetml/2009/9/main" objectType="CheckBox" fmlaLink="$K$70" lockText="1" noThreeD="1"/>
</file>

<file path=xl/ctrlProps/ctrlProp118.xml><?xml version="1.0" encoding="utf-8"?>
<formControlPr xmlns="http://schemas.microsoft.com/office/spreadsheetml/2009/9/main" objectType="CheckBox" checked="Checked" fmlaLink="$K$71" lockText="1" noThreeD="1"/>
</file>

<file path=xl/ctrlProps/ctrlProp119.xml><?xml version="1.0" encoding="utf-8"?>
<formControlPr xmlns="http://schemas.microsoft.com/office/spreadsheetml/2009/9/main" objectType="CheckBox" fmlaLink="$K$72" lockText="1" noThreeD="1"/>
</file>

<file path=xl/ctrlProps/ctrlProp12.xml><?xml version="1.0" encoding="utf-8"?>
<formControlPr xmlns="http://schemas.microsoft.com/office/spreadsheetml/2009/9/main" objectType="CheckBox" fmlaLink="$K$7" lockText="1" noThreeD="1"/>
</file>

<file path=xl/ctrlProps/ctrlProp120.xml><?xml version="1.0" encoding="utf-8"?>
<formControlPr xmlns="http://schemas.microsoft.com/office/spreadsheetml/2009/9/main" objectType="CheckBox" fmlaLink="$K$75" lockText="1" noThreeD="1"/>
</file>

<file path=xl/ctrlProps/ctrlProp121.xml><?xml version="1.0" encoding="utf-8"?>
<formControlPr xmlns="http://schemas.microsoft.com/office/spreadsheetml/2009/9/main" objectType="CheckBox" fmlaLink="$K$76" lockText="1" noThreeD="1"/>
</file>

<file path=xl/ctrlProps/ctrlProp122.xml><?xml version="1.0" encoding="utf-8"?>
<formControlPr xmlns="http://schemas.microsoft.com/office/spreadsheetml/2009/9/main" objectType="CheckBox" checked="Checked" fmlaLink="$K$77" lockText="1" noThreeD="1"/>
</file>

<file path=xl/ctrlProps/ctrlProp123.xml><?xml version="1.0" encoding="utf-8"?>
<formControlPr xmlns="http://schemas.microsoft.com/office/spreadsheetml/2009/9/main" objectType="CheckBox" fmlaLink="$K$78" lockText="1" noThreeD="1"/>
</file>

<file path=xl/ctrlProps/ctrlProp124.xml><?xml version="1.0" encoding="utf-8"?>
<formControlPr xmlns="http://schemas.microsoft.com/office/spreadsheetml/2009/9/main" objectType="CheckBox" fmlaLink="$K$81" lockText="1" noThreeD="1"/>
</file>

<file path=xl/ctrlProps/ctrlProp125.xml><?xml version="1.0" encoding="utf-8"?>
<formControlPr xmlns="http://schemas.microsoft.com/office/spreadsheetml/2009/9/main" objectType="CheckBox" fmlaLink="$K$82" lockText="1" noThreeD="1"/>
</file>

<file path=xl/ctrlProps/ctrlProp126.xml><?xml version="1.0" encoding="utf-8"?>
<formControlPr xmlns="http://schemas.microsoft.com/office/spreadsheetml/2009/9/main" objectType="CheckBox" fmlaLink="$K$83" lockText="1" noThreeD="1"/>
</file>

<file path=xl/ctrlProps/ctrlProp127.xml><?xml version="1.0" encoding="utf-8"?>
<formControlPr xmlns="http://schemas.microsoft.com/office/spreadsheetml/2009/9/main" objectType="CheckBox" checked="Checked" fmlaLink="$K$84" lockText="1" noThreeD="1"/>
</file>

<file path=xl/ctrlProps/ctrlProp128.xml><?xml version="1.0" encoding="utf-8"?>
<formControlPr xmlns="http://schemas.microsoft.com/office/spreadsheetml/2009/9/main" objectType="CheckBox" fmlaLink="$K$87" lockText="1" noThreeD="1"/>
</file>

<file path=xl/ctrlProps/ctrlProp129.xml><?xml version="1.0" encoding="utf-8"?>
<formControlPr xmlns="http://schemas.microsoft.com/office/spreadsheetml/2009/9/main" objectType="CheckBox" fmlaLink="$K$88" lockText="1" noThreeD="1"/>
</file>

<file path=xl/ctrlProps/ctrlProp13.xml><?xml version="1.0" encoding="utf-8"?>
<formControlPr xmlns="http://schemas.microsoft.com/office/spreadsheetml/2009/9/main" objectType="CheckBox" fmlaLink="$K$8" lockText="1" noThreeD="1"/>
</file>

<file path=xl/ctrlProps/ctrlProp130.xml><?xml version="1.0" encoding="utf-8"?>
<formControlPr xmlns="http://schemas.microsoft.com/office/spreadsheetml/2009/9/main" objectType="CheckBox" fmlaLink="$K$89" lockText="1" noThreeD="1"/>
</file>

<file path=xl/ctrlProps/ctrlProp131.xml><?xml version="1.0" encoding="utf-8"?>
<formControlPr xmlns="http://schemas.microsoft.com/office/spreadsheetml/2009/9/main" objectType="CheckBox" checked="Checked" fmlaLink="$K$90" lockText="1" noThreeD="1"/>
</file>

<file path=xl/ctrlProps/ctrlProp132.xml><?xml version="1.0" encoding="utf-8"?>
<formControlPr xmlns="http://schemas.microsoft.com/office/spreadsheetml/2009/9/main" objectType="CheckBox" fmlaLink="$K$93" lockText="1" noThreeD="1"/>
</file>

<file path=xl/ctrlProps/ctrlProp133.xml><?xml version="1.0" encoding="utf-8"?>
<formControlPr xmlns="http://schemas.microsoft.com/office/spreadsheetml/2009/9/main" objectType="CheckBox" fmlaLink="$K$94" lockText="1" noThreeD="1"/>
</file>

<file path=xl/ctrlProps/ctrlProp134.xml><?xml version="1.0" encoding="utf-8"?>
<formControlPr xmlns="http://schemas.microsoft.com/office/spreadsheetml/2009/9/main" objectType="CheckBox" checked="Checked" fmlaLink="$K$95" lockText="1" noThreeD="1"/>
</file>

<file path=xl/ctrlProps/ctrlProp135.xml><?xml version="1.0" encoding="utf-8"?>
<formControlPr xmlns="http://schemas.microsoft.com/office/spreadsheetml/2009/9/main" objectType="CheckBox" fmlaLink="$K$96" lockText="1" noThreeD="1"/>
</file>

<file path=xl/ctrlProps/ctrlProp136.xml><?xml version="1.0" encoding="utf-8"?>
<formControlPr xmlns="http://schemas.microsoft.com/office/spreadsheetml/2009/9/main" objectType="CheckBox" fmlaLink="$K$99" lockText="1" noThreeD="1"/>
</file>

<file path=xl/ctrlProps/ctrlProp137.xml><?xml version="1.0" encoding="utf-8"?>
<formControlPr xmlns="http://schemas.microsoft.com/office/spreadsheetml/2009/9/main" objectType="CheckBox" fmlaLink="$K$100" lockText="1" noThreeD="1"/>
</file>

<file path=xl/ctrlProps/ctrlProp138.xml><?xml version="1.0" encoding="utf-8"?>
<formControlPr xmlns="http://schemas.microsoft.com/office/spreadsheetml/2009/9/main" objectType="CheckBox" fmlaLink="$K$101" lockText="1" noThreeD="1"/>
</file>

<file path=xl/ctrlProps/ctrlProp139.xml><?xml version="1.0" encoding="utf-8"?>
<formControlPr xmlns="http://schemas.microsoft.com/office/spreadsheetml/2009/9/main" objectType="CheckBox" checked="Checked" fmlaLink="$K$102" lockText="1" noThreeD="1"/>
</file>

<file path=xl/ctrlProps/ctrlProp14.xml><?xml version="1.0" encoding="utf-8"?>
<formControlPr xmlns="http://schemas.microsoft.com/office/spreadsheetml/2009/9/main" objectType="CheckBox" checked="Checked" fmlaLink="$K$9" lockText="1" noThreeD="1"/>
</file>

<file path=xl/ctrlProps/ctrlProp140.xml><?xml version="1.0" encoding="utf-8"?>
<formControlPr xmlns="http://schemas.microsoft.com/office/spreadsheetml/2009/9/main" objectType="CheckBox" fmlaLink="$K$105" lockText="1" noThreeD="1"/>
</file>

<file path=xl/ctrlProps/ctrlProp141.xml><?xml version="1.0" encoding="utf-8"?>
<formControlPr xmlns="http://schemas.microsoft.com/office/spreadsheetml/2009/9/main" objectType="CheckBox" fmlaLink="$K$106" lockText="1" noThreeD="1"/>
</file>

<file path=xl/ctrlProps/ctrlProp142.xml><?xml version="1.0" encoding="utf-8"?>
<formControlPr xmlns="http://schemas.microsoft.com/office/spreadsheetml/2009/9/main" objectType="CheckBox" fmlaLink="$K$107" lockText="1" noThreeD="1"/>
</file>

<file path=xl/ctrlProps/ctrlProp143.xml><?xml version="1.0" encoding="utf-8"?>
<formControlPr xmlns="http://schemas.microsoft.com/office/spreadsheetml/2009/9/main" objectType="CheckBox" checked="Checked" fmlaLink="$K$108" lockText="1" noThreeD="1"/>
</file>

<file path=xl/ctrlProps/ctrlProp144.xml><?xml version="1.0" encoding="utf-8"?>
<formControlPr xmlns="http://schemas.microsoft.com/office/spreadsheetml/2009/9/main" objectType="CheckBox" fmlaLink="$K$111" lockText="1" noThreeD="1"/>
</file>

<file path=xl/ctrlProps/ctrlProp145.xml><?xml version="1.0" encoding="utf-8"?>
<formControlPr xmlns="http://schemas.microsoft.com/office/spreadsheetml/2009/9/main" objectType="CheckBox" fmlaLink="$K$112" lockText="1" noThreeD="1"/>
</file>

<file path=xl/ctrlProps/ctrlProp146.xml><?xml version="1.0" encoding="utf-8"?>
<formControlPr xmlns="http://schemas.microsoft.com/office/spreadsheetml/2009/9/main" objectType="CheckBox" fmlaLink="$K$113" lockText="1" noThreeD="1"/>
</file>

<file path=xl/ctrlProps/ctrlProp147.xml><?xml version="1.0" encoding="utf-8"?>
<formControlPr xmlns="http://schemas.microsoft.com/office/spreadsheetml/2009/9/main" objectType="CheckBox" checked="Checked" fmlaLink="$K$114" lockText="1" noThreeD="1"/>
</file>

<file path=xl/ctrlProps/ctrlProp148.xml><?xml version="1.0" encoding="utf-8"?>
<formControlPr xmlns="http://schemas.microsoft.com/office/spreadsheetml/2009/9/main" objectType="CheckBox" fmlaLink="$K$117" lockText="1" noThreeD="1"/>
</file>

<file path=xl/ctrlProps/ctrlProp149.xml><?xml version="1.0" encoding="utf-8"?>
<formControlPr xmlns="http://schemas.microsoft.com/office/spreadsheetml/2009/9/main" objectType="CheckBox" fmlaLink="$K$118" lockText="1" noThreeD="1"/>
</file>

<file path=xl/ctrlProps/ctrlProp15.xml><?xml version="1.0" encoding="utf-8"?>
<formControlPr xmlns="http://schemas.microsoft.com/office/spreadsheetml/2009/9/main" objectType="CheckBox" fmlaLink="$K$10" lockText="1" noThreeD="1"/>
</file>

<file path=xl/ctrlProps/ctrlProp150.xml><?xml version="1.0" encoding="utf-8"?>
<formControlPr xmlns="http://schemas.microsoft.com/office/spreadsheetml/2009/9/main" objectType="CheckBox" checked="Checked" fmlaLink="$K$119" lockText="1" noThreeD="1"/>
</file>

<file path=xl/ctrlProps/ctrlProp151.xml><?xml version="1.0" encoding="utf-8"?>
<formControlPr xmlns="http://schemas.microsoft.com/office/spreadsheetml/2009/9/main" objectType="CheckBox" fmlaLink="$K$120" lockText="1" noThreeD="1"/>
</file>

<file path=xl/ctrlProps/ctrlProp152.xml><?xml version="1.0" encoding="utf-8"?>
<formControlPr xmlns="http://schemas.microsoft.com/office/spreadsheetml/2009/9/main" objectType="CheckBox" fmlaLink="$K$123" lockText="1" noThreeD="1"/>
</file>

<file path=xl/ctrlProps/ctrlProp153.xml><?xml version="1.0" encoding="utf-8"?>
<formControlPr xmlns="http://schemas.microsoft.com/office/spreadsheetml/2009/9/main" objectType="CheckBox" fmlaLink="$K$124" lockText="1" noThreeD="1"/>
</file>

<file path=xl/ctrlProps/ctrlProp154.xml><?xml version="1.0" encoding="utf-8"?>
<formControlPr xmlns="http://schemas.microsoft.com/office/spreadsheetml/2009/9/main" objectType="CheckBox" fmlaLink="$K$125" lockText="1" noThreeD="1"/>
</file>

<file path=xl/ctrlProps/ctrlProp155.xml><?xml version="1.0" encoding="utf-8"?>
<formControlPr xmlns="http://schemas.microsoft.com/office/spreadsheetml/2009/9/main" objectType="CheckBox" checked="Checked" fmlaLink="$K$126" lockText="1" noThreeD="1"/>
</file>

<file path=xl/ctrlProps/ctrlProp156.xml><?xml version="1.0" encoding="utf-8"?>
<formControlPr xmlns="http://schemas.microsoft.com/office/spreadsheetml/2009/9/main" objectType="CheckBox" fmlaLink="$K$129" lockText="1" noThreeD="1"/>
</file>

<file path=xl/ctrlProps/ctrlProp157.xml><?xml version="1.0" encoding="utf-8"?>
<formControlPr xmlns="http://schemas.microsoft.com/office/spreadsheetml/2009/9/main" objectType="CheckBox" fmlaLink="$K$130" lockText="1" noThreeD="1"/>
</file>

<file path=xl/ctrlProps/ctrlProp158.xml><?xml version="1.0" encoding="utf-8"?>
<formControlPr xmlns="http://schemas.microsoft.com/office/spreadsheetml/2009/9/main" objectType="CheckBox" fmlaLink="$K$131" lockText="1" noThreeD="1"/>
</file>

<file path=xl/ctrlProps/ctrlProp159.xml><?xml version="1.0" encoding="utf-8"?>
<formControlPr xmlns="http://schemas.microsoft.com/office/spreadsheetml/2009/9/main" objectType="CheckBox" checked="Checked" fmlaLink="$K$132" lockText="1" noThreeD="1"/>
</file>

<file path=xl/ctrlProps/ctrlProp16.xml><?xml version="1.0" encoding="utf-8"?>
<formControlPr xmlns="http://schemas.microsoft.com/office/spreadsheetml/2009/9/main" objectType="CheckBox" fmlaLink="$K$13" lockText="1" noThreeD="1"/>
</file>

<file path=xl/ctrlProps/ctrlProp160.xml><?xml version="1.0" encoding="utf-8"?>
<formControlPr xmlns="http://schemas.microsoft.com/office/spreadsheetml/2009/9/main" objectType="CheckBox" fmlaLink="$K$135" lockText="1" noThreeD="1"/>
</file>

<file path=xl/ctrlProps/ctrlProp161.xml><?xml version="1.0" encoding="utf-8"?>
<formControlPr xmlns="http://schemas.microsoft.com/office/spreadsheetml/2009/9/main" objectType="CheckBox" checked="Checked" fmlaLink="$K$136" lockText="1" noThreeD="1"/>
</file>

<file path=xl/ctrlProps/ctrlProp162.xml><?xml version="1.0" encoding="utf-8"?>
<formControlPr xmlns="http://schemas.microsoft.com/office/spreadsheetml/2009/9/main" objectType="CheckBox" fmlaLink="$K$137" lockText="1" noThreeD="1"/>
</file>

<file path=xl/ctrlProps/ctrlProp163.xml><?xml version="1.0" encoding="utf-8"?>
<formControlPr xmlns="http://schemas.microsoft.com/office/spreadsheetml/2009/9/main" objectType="CheckBox" fmlaLink="$K$138" lockText="1" noThreeD="1"/>
</file>

<file path=xl/ctrlProps/ctrlProp164.xml><?xml version="1.0" encoding="utf-8"?>
<formControlPr xmlns="http://schemas.microsoft.com/office/spreadsheetml/2009/9/main" objectType="CheckBox" fmlaLink="$K$141" lockText="1" noThreeD="1"/>
</file>

<file path=xl/ctrlProps/ctrlProp165.xml><?xml version="1.0" encoding="utf-8"?>
<formControlPr xmlns="http://schemas.microsoft.com/office/spreadsheetml/2009/9/main" objectType="CheckBox" fmlaLink="$K$142" lockText="1" noThreeD="1"/>
</file>

<file path=xl/ctrlProps/ctrlProp166.xml><?xml version="1.0" encoding="utf-8"?>
<formControlPr xmlns="http://schemas.microsoft.com/office/spreadsheetml/2009/9/main" objectType="CheckBox" fmlaLink="$K$143" lockText="1" noThreeD="1"/>
</file>

<file path=xl/ctrlProps/ctrlProp167.xml><?xml version="1.0" encoding="utf-8"?>
<formControlPr xmlns="http://schemas.microsoft.com/office/spreadsheetml/2009/9/main" objectType="CheckBox" checked="Checked" fmlaLink="$K$144" lockText="1" noThreeD="1"/>
</file>

<file path=xl/ctrlProps/ctrlProp168.xml><?xml version="1.0" encoding="utf-8"?>
<formControlPr xmlns="http://schemas.microsoft.com/office/spreadsheetml/2009/9/main" objectType="CheckBox" fmlaLink="$K$147" lockText="1" noThreeD="1"/>
</file>

<file path=xl/ctrlProps/ctrlProp169.xml><?xml version="1.0" encoding="utf-8"?>
<formControlPr xmlns="http://schemas.microsoft.com/office/spreadsheetml/2009/9/main" objectType="CheckBox" fmlaLink="$K$148" lockText="1" noThreeD="1"/>
</file>

<file path=xl/ctrlProps/ctrlProp17.xml><?xml version="1.0" encoding="utf-8"?>
<formControlPr xmlns="http://schemas.microsoft.com/office/spreadsheetml/2009/9/main" objectType="CheckBox" fmlaLink="$K$14" lockText="1" noThreeD="1"/>
</file>

<file path=xl/ctrlProps/ctrlProp170.xml><?xml version="1.0" encoding="utf-8"?>
<formControlPr xmlns="http://schemas.microsoft.com/office/spreadsheetml/2009/9/main" objectType="CheckBox" checked="Checked" fmlaLink="$K$149" lockText="1" noThreeD="1"/>
</file>

<file path=xl/ctrlProps/ctrlProp171.xml><?xml version="1.0" encoding="utf-8"?>
<formControlPr xmlns="http://schemas.microsoft.com/office/spreadsheetml/2009/9/main" objectType="CheckBox" fmlaLink="$K$150" lockText="1" noThreeD="1"/>
</file>

<file path=xl/ctrlProps/ctrlProp172.xml><?xml version="1.0" encoding="utf-8"?>
<formControlPr xmlns="http://schemas.microsoft.com/office/spreadsheetml/2009/9/main" objectType="CheckBox" fmlaLink="$K$156" lockText="1" noThreeD="1"/>
</file>

<file path=xl/ctrlProps/ctrlProp173.xml><?xml version="1.0" encoding="utf-8"?>
<formControlPr xmlns="http://schemas.microsoft.com/office/spreadsheetml/2009/9/main" objectType="CheckBox" fmlaLink="$K$155" lockText="1" noThreeD="1"/>
</file>

<file path=xl/ctrlProps/ctrlProp174.xml><?xml version="1.0" encoding="utf-8"?>
<formControlPr xmlns="http://schemas.microsoft.com/office/spreadsheetml/2009/9/main" objectType="CheckBox" checked="Checked" fmlaLink="$K$157" lockText="1" noThreeD="1"/>
</file>

<file path=xl/ctrlProps/ctrlProp175.xml><?xml version="1.0" encoding="utf-8"?>
<formControlPr xmlns="http://schemas.microsoft.com/office/spreadsheetml/2009/9/main" objectType="CheckBox" fmlaLink="$K$158" lockText="1" noThreeD="1"/>
</file>

<file path=xl/ctrlProps/ctrlProp176.xml><?xml version="1.0" encoding="utf-8"?>
<formControlPr xmlns="http://schemas.microsoft.com/office/spreadsheetml/2009/9/main" objectType="CheckBox" fmlaLink="$K$162" lockText="1" noThreeD="1"/>
</file>

<file path=xl/ctrlProps/ctrlProp177.xml><?xml version="1.0" encoding="utf-8"?>
<formControlPr xmlns="http://schemas.microsoft.com/office/spreadsheetml/2009/9/main" objectType="CheckBox" fmlaLink="$K$161" lockText="1" noThreeD="1"/>
</file>

<file path=xl/ctrlProps/ctrlProp178.xml><?xml version="1.0" encoding="utf-8"?>
<formControlPr xmlns="http://schemas.microsoft.com/office/spreadsheetml/2009/9/main" objectType="CheckBox" fmlaLink="$K$163" lockText="1" noThreeD="1"/>
</file>

<file path=xl/ctrlProps/ctrlProp179.xml><?xml version="1.0" encoding="utf-8"?>
<formControlPr xmlns="http://schemas.microsoft.com/office/spreadsheetml/2009/9/main" objectType="CheckBox" checked="Checked" fmlaLink="$K$164" lockText="1" noThreeD="1"/>
</file>

<file path=xl/ctrlProps/ctrlProp18.xml><?xml version="1.0" encoding="utf-8"?>
<formControlPr xmlns="http://schemas.microsoft.com/office/spreadsheetml/2009/9/main" objectType="CheckBox" fmlaLink="$K$15" lockText="1" noThreeD="1"/>
</file>

<file path=xl/ctrlProps/ctrlProp180.xml><?xml version="1.0" encoding="utf-8"?>
<formControlPr xmlns="http://schemas.microsoft.com/office/spreadsheetml/2009/9/main" objectType="CheckBox" fmlaLink="$K$170" lockText="1" noThreeD="1"/>
</file>

<file path=xl/ctrlProps/ctrlProp181.xml><?xml version="1.0" encoding="utf-8"?>
<formControlPr xmlns="http://schemas.microsoft.com/office/spreadsheetml/2009/9/main" objectType="CheckBox" fmlaLink="$K$169" lockText="1" noThreeD="1"/>
</file>

<file path=xl/ctrlProps/ctrlProp182.xml><?xml version="1.0" encoding="utf-8"?>
<formControlPr xmlns="http://schemas.microsoft.com/office/spreadsheetml/2009/9/main" objectType="CheckBox" fmlaLink="$K$171" lockText="1" noThreeD="1"/>
</file>

<file path=xl/ctrlProps/ctrlProp183.xml><?xml version="1.0" encoding="utf-8"?>
<formControlPr xmlns="http://schemas.microsoft.com/office/spreadsheetml/2009/9/main" objectType="CheckBox" checked="Checked" fmlaLink="$K$172" lockText="1" noThreeD="1"/>
</file>

<file path=xl/ctrlProps/ctrlProp184.xml><?xml version="1.0" encoding="utf-8"?>
<formControlPr xmlns="http://schemas.microsoft.com/office/spreadsheetml/2009/9/main" objectType="CheckBox" fmlaLink="$K$176" lockText="1" noThreeD="1"/>
</file>

<file path=xl/ctrlProps/ctrlProp185.xml><?xml version="1.0" encoding="utf-8"?>
<formControlPr xmlns="http://schemas.microsoft.com/office/spreadsheetml/2009/9/main" objectType="CheckBox" fmlaLink="$K$175" lockText="1" noThreeD="1"/>
</file>

<file path=xl/ctrlProps/ctrlProp186.xml><?xml version="1.0" encoding="utf-8"?>
<formControlPr xmlns="http://schemas.microsoft.com/office/spreadsheetml/2009/9/main" objectType="CheckBox" checked="Checked" fmlaLink="$K$177" lockText="1" noThreeD="1"/>
</file>

<file path=xl/ctrlProps/ctrlProp187.xml><?xml version="1.0" encoding="utf-8"?>
<formControlPr xmlns="http://schemas.microsoft.com/office/spreadsheetml/2009/9/main" objectType="CheckBox" fmlaLink="$K$178" lockText="1" noThreeD="1"/>
</file>

<file path=xl/ctrlProps/ctrlProp188.xml><?xml version="1.0" encoding="utf-8"?>
<formControlPr xmlns="http://schemas.microsoft.com/office/spreadsheetml/2009/9/main" objectType="CheckBox" fmlaLink="$K$182" lockText="1" noThreeD="1"/>
</file>

<file path=xl/ctrlProps/ctrlProp189.xml><?xml version="1.0" encoding="utf-8"?>
<formControlPr xmlns="http://schemas.microsoft.com/office/spreadsheetml/2009/9/main" objectType="CheckBox" fmlaLink="$K$181" lockText="1" noThreeD="1"/>
</file>

<file path=xl/ctrlProps/ctrlProp19.xml><?xml version="1.0" encoding="utf-8"?>
<formControlPr xmlns="http://schemas.microsoft.com/office/spreadsheetml/2009/9/main" objectType="CheckBox" checked="Checked" fmlaLink="$K$16" lockText="1" noThreeD="1"/>
</file>

<file path=xl/ctrlProps/ctrlProp190.xml><?xml version="1.0" encoding="utf-8"?>
<formControlPr xmlns="http://schemas.microsoft.com/office/spreadsheetml/2009/9/main" objectType="CheckBox" fmlaLink="$K$183" lockText="1" noThreeD="1"/>
</file>

<file path=xl/ctrlProps/ctrlProp191.xml><?xml version="1.0" encoding="utf-8"?>
<formControlPr xmlns="http://schemas.microsoft.com/office/spreadsheetml/2009/9/main" objectType="CheckBox" checked="Checked" fmlaLink="$K$184" lockText="1" noThreeD="1"/>
</file>

<file path=xl/ctrlProps/ctrlProp192.xml><?xml version="1.0" encoding="utf-8"?>
<formControlPr xmlns="http://schemas.microsoft.com/office/spreadsheetml/2009/9/main" objectType="CheckBox" fmlaLink="$K$188" lockText="1" noThreeD="1"/>
</file>

<file path=xl/ctrlProps/ctrlProp193.xml><?xml version="1.0" encoding="utf-8"?>
<formControlPr xmlns="http://schemas.microsoft.com/office/spreadsheetml/2009/9/main" objectType="CheckBox" fmlaLink="$K$187" lockText="1" noThreeD="1"/>
</file>

<file path=xl/ctrlProps/ctrlProp194.xml><?xml version="1.0" encoding="utf-8"?>
<formControlPr xmlns="http://schemas.microsoft.com/office/spreadsheetml/2009/9/main" objectType="CheckBox" checked="Checked" fmlaLink="$K$189" lockText="1" noThreeD="1"/>
</file>

<file path=xl/ctrlProps/ctrlProp195.xml><?xml version="1.0" encoding="utf-8"?>
<formControlPr xmlns="http://schemas.microsoft.com/office/spreadsheetml/2009/9/main" objectType="CheckBox" fmlaLink="$K$190" lockText="1" noThreeD="1"/>
</file>

<file path=xl/ctrlProps/ctrlProp196.xml><?xml version="1.0" encoding="utf-8"?>
<formControlPr xmlns="http://schemas.microsoft.com/office/spreadsheetml/2009/9/main" objectType="CheckBox" checked="Checked" fmlaLink="$K$194" lockText="1" noThreeD="1"/>
</file>

<file path=xl/ctrlProps/ctrlProp197.xml><?xml version="1.0" encoding="utf-8"?>
<formControlPr xmlns="http://schemas.microsoft.com/office/spreadsheetml/2009/9/main" objectType="CheckBox" fmlaLink="$K$193" lockText="1" noThreeD="1"/>
</file>

<file path=xl/ctrlProps/ctrlProp198.xml><?xml version="1.0" encoding="utf-8"?>
<formControlPr xmlns="http://schemas.microsoft.com/office/spreadsheetml/2009/9/main" objectType="CheckBox" fmlaLink="$K$195" lockText="1" noThreeD="1"/>
</file>

<file path=xl/ctrlProps/ctrlProp199.xml><?xml version="1.0" encoding="utf-8"?>
<formControlPr xmlns="http://schemas.microsoft.com/office/spreadsheetml/2009/9/main" objectType="CheckBox" fmlaLink="$K$196"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fmlaLink="$K$21" lockText="1" noThreeD="1"/>
</file>

<file path=xl/ctrlProps/ctrlProp200.xml><?xml version="1.0" encoding="utf-8"?>
<formControlPr xmlns="http://schemas.microsoft.com/office/spreadsheetml/2009/9/main" objectType="CheckBox" fmlaLink="$K$200" lockText="1" noThreeD="1"/>
</file>

<file path=xl/ctrlProps/ctrlProp201.xml><?xml version="1.0" encoding="utf-8"?>
<formControlPr xmlns="http://schemas.microsoft.com/office/spreadsheetml/2009/9/main" objectType="CheckBox" fmlaLink="$K$199" lockText="1" noThreeD="1"/>
</file>

<file path=xl/ctrlProps/ctrlProp202.xml><?xml version="1.0" encoding="utf-8"?>
<formControlPr xmlns="http://schemas.microsoft.com/office/spreadsheetml/2009/9/main" objectType="CheckBox" fmlaLink="$K$201" lockText="1" noThreeD="1"/>
</file>

<file path=xl/ctrlProps/ctrlProp203.xml><?xml version="1.0" encoding="utf-8"?>
<formControlPr xmlns="http://schemas.microsoft.com/office/spreadsheetml/2009/9/main" objectType="CheckBox" checked="Checked" fmlaLink="$K$202" lockText="1" noThreeD="1"/>
</file>

<file path=xl/ctrlProps/ctrlProp204.xml><?xml version="1.0" encoding="utf-8"?>
<formControlPr xmlns="http://schemas.microsoft.com/office/spreadsheetml/2009/9/main" objectType="CheckBox" checked="Checked" fmlaLink="$K$208" lockText="1" noThreeD="1"/>
</file>

<file path=xl/ctrlProps/ctrlProp205.xml><?xml version="1.0" encoding="utf-8"?>
<formControlPr xmlns="http://schemas.microsoft.com/office/spreadsheetml/2009/9/main" objectType="CheckBox" fmlaLink="$K$207" lockText="1" noThreeD="1"/>
</file>

<file path=xl/ctrlProps/ctrlProp206.xml><?xml version="1.0" encoding="utf-8"?>
<formControlPr xmlns="http://schemas.microsoft.com/office/spreadsheetml/2009/9/main" objectType="CheckBox" fmlaLink="$K$209" lockText="1" noThreeD="1"/>
</file>

<file path=xl/ctrlProps/ctrlProp207.xml><?xml version="1.0" encoding="utf-8"?>
<formControlPr xmlns="http://schemas.microsoft.com/office/spreadsheetml/2009/9/main" objectType="CheckBox" fmlaLink="$K$210" lockText="1" noThreeD="1"/>
</file>

<file path=xl/ctrlProps/ctrlProp208.xml><?xml version="1.0" encoding="utf-8"?>
<formControlPr xmlns="http://schemas.microsoft.com/office/spreadsheetml/2009/9/main" objectType="CheckBox" fmlaLink="$K$214" lockText="1" noThreeD="1"/>
</file>

<file path=xl/ctrlProps/ctrlProp209.xml><?xml version="1.0" encoding="utf-8"?>
<formControlPr xmlns="http://schemas.microsoft.com/office/spreadsheetml/2009/9/main" objectType="CheckBox" fmlaLink="$K$213" lockText="1" noThreeD="1"/>
</file>

<file path=xl/ctrlProps/ctrlProp21.xml><?xml version="1.0" encoding="utf-8"?>
<formControlPr xmlns="http://schemas.microsoft.com/office/spreadsheetml/2009/9/main" objectType="CheckBox" fmlaLink="$K$22" lockText="1" noThreeD="1"/>
</file>

<file path=xl/ctrlProps/ctrlProp210.xml><?xml version="1.0" encoding="utf-8"?>
<formControlPr xmlns="http://schemas.microsoft.com/office/spreadsheetml/2009/9/main" objectType="CheckBox" fmlaLink="$K$215" lockText="1" noThreeD="1"/>
</file>

<file path=xl/ctrlProps/ctrlProp211.xml><?xml version="1.0" encoding="utf-8"?>
<formControlPr xmlns="http://schemas.microsoft.com/office/spreadsheetml/2009/9/main" objectType="CheckBox" checked="Checked" fmlaLink="$K$216" lockText="1" noThreeD="1"/>
</file>

<file path=xl/ctrlProps/ctrlProp212.xml><?xml version="1.0" encoding="utf-8"?>
<formControlPr xmlns="http://schemas.microsoft.com/office/spreadsheetml/2009/9/main" objectType="CheckBox" fmlaLink="$K$220" lockText="1" noThreeD="1"/>
</file>

<file path=xl/ctrlProps/ctrlProp213.xml><?xml version="1.0" encoding="utf-8"?>
<formControlPr xmlns="http://schemas.microsoft.com/office/spreadsheetml/2009/9/main" objectType="CheckBox" fmlaLink="$K$219" lockText="1" noThreeD="1"/>
</file>

<file path=xl/ctrlProps/ctrlProp214.xml><?xml version="1.0" encoding="utf-8"?>
<formControlPr xmlns="http://schemas.microsoft.com/office/spreadsheetml/2009/9/main" objectType="CheckBox" checked="Checked" fmlaLink="$K$221" lockText="1" noThreeD="1"/>
</file>

<file path=xl/ctrlProps/ctrlProp215.xml><?xml version="1.0" encoding="utf-8"?>
<formControlPr xmlns="http://schemas.microsoft.com/office/spreadsheetml/2009/9/main" objectType="CheckBox" fmlaLink="$K$222" lockText="1" noThreeD="1"/>
</file>

<file path=xl/ctrlProps/ctrlProp216.xml><?xml version="1.0" encoding="utf-8"?>
<formControlPr xmlns="http://schemas.microsoft.com/office/spreadsheetml/2009/9/main" objectType="CheckBox" checked="Checked" fmlaLink="$K$226" lockText="1" noThreeD="1"/>
</file>

<file path=xl/ctrlProps/ctrlProp217.xml><?xml version="1.0" encoding="utf-8"?>
<formControlPr xmlns="http://schemas.microsoft.com/office/spreadsheetml/2009/9/main" objectType="CheckBox" fmlaLink="$K$225" lockText="1" noThreeD="1"/>
</file>

<file path=xl/ctrlProps/ctrlProp218.xml><?xml version="1.0" encoding="utf-8"?>
<formControlPr xmlns="http://schemas.microsoft.com/office/spreadsheetml/2009/9/main" objectType="CheckBox" fmlaLink="$K$227" lockText="1" noThreeD="1"/>
</file>

<file path=xl/ctrlProps/ctrlProp219.xml><?xml version="1.0" encoding="utf-8"?>
<formControlPr xmlns="http://schemas.microsoft.com/office/spreadsheetml/2009/9/main" objectType="CheckBox" fmlaLink="$K$228" lockText="1" noThreeD="1"/>
</file>

<file path=xl/ctrlProps/ctrlProp22.xml><?xml version="1.0" encoding="utf-8"?>
<formControlPr xmlns="http://schemas.microsoft.com/office/spreadsheetml/2009/9/main" objectType="CheckBox" checked="Checked" fmlaLink="$K$23" lockText="1" noThreeD="1"/>
</file>

<file path=xl/ctrlProps/ctrlProp220.xml><?xml version="1.0" encoding="utf-8"?>
<formControlPr xmlns="http://schemas.microsoft.com/office/spreadsheetml/2009/9/main" objectType="CheckBox" checked="Checked" fmlaLink="$K$232" lockText="1" noThreeD="1"/>
</file>

<file path=xl/ctrlProps/ctrlProp221.xml><?xml version="1.0" encoding="utf-8"?>
<formControlPr xmlns="http://schemas.microsoft.com/office/spreadsheetml/2009/9/main" objectType="CheckBox" fmlaLink="$K$231" lockText="1" noThreeD="1"/>
</file>

<file path=xl/ctrlProps/ctrlProp222.xml><?xml version="1.0" encoding="utf-8"?>
<formControlPr xmlns="http://schemas.microsoft.com/office/spreadsheetml/2009/9/main" objectType="CheckBox" fmlaLink="$K$233" lockText="1" noThreeD="1"/>
</file>

<file path=xl/ctrlProps/ctrlProp223.xml><?xml version="1.0" encoding="utf-8"?>
<formControlPr xmlns="http://schemas.microsoft.com/office/spreadsheetml/2009/9/main" objectType="CheckBox" fmlaLink="$K$234" lockText="1" noThreeD="1"/>
</file>

<file path=xl/ctrlProps/ctrlProp224.xml><?xml version="1.0" encoding="utf-8"?>
<formControlPr xmlns="http://schemas.microsoft.com/office/spreadsheetml/2009/9/main" objectType="CheckBox" fmlaLink="$K$238" lockText="1" noThreeD="1"/>
</file>

<file path=xl/ctrlProps/ctrlProp225.xml><?xml version="1.0" encoding="utf-8"?>
<formControlPr xmlns="http://schemas.microsoft.com/office/spreadsheetml/2009/9/main" objectType="CheckBox" fmlaLink="$K$237" lockText="1" noThreeD="1"/>
</file>

<file path=xl/ctrlProps/ctrlProp226.xml><?xml version="1.0" encoding="utf-8"?>
<formControlPr xmlns="http://schemas.microsoft.com/office/spreadsheetml/2009/9/main" objectType="CheckBox" checked="Checked" fmlaLink="$K$239" lockText="1" noThreeD="1"/>
</file>

<file path=xl/ctrlProps/ctrlProp227.xml><?xml version="1.0" encoding="utf-8"?>
<formControlPr xmlns="http://schemas.microsoft.com/office/spreadsheetml/2009/9/main" objectType="CheckBox" fmlaLink="$K$240" lockText="1" noThreeD="1"/>
</file>

<file path=xl/ctrlProps/ctrlProp228.xml><?xml version="1.0" encoding="utf-8"?>
<formControlPr xmlns="http://schemas.microsoft.com/office/spreadsheetml/2009/9/main" objectType="CheckBox" fmlaLink="$K$244" lockText="1" noThreeD="1"/>
</file>

<file path=xl/ctrlProps/ctrlProp229.xml><?xml version="1.0" encoding="utf-8"?>
<formControlPr xmlns="http://schemas.microsoft.com/office/spreadsheetml/2009/9/main" objectType="CheckBox" fmlaLink="$K$243" lockText="1" noThreeD="1"/>
</file>

<file path=xl/ctrlProps/ctrlProp23.xml><?xml version="1.0" encoding="utf-8"?>
<formControlPr xmlns="http://schemas.microsoft.com/office/spreadsheetml/2009/9/main" objectType="CheckBox" fmlaLink="$K$24" lockText="1" noThreeD="1"/>
</file>

<file path=xl/ctrlProps/ctrlProp230.xml><?xml version="1.0" encoding="utf-8"?>
<formControlPr xmlns="http://schemas.microsoft.com/office/spreadsheetml/2009/9/main" objectType="CheckBox" checked="Checked" fmlaLink="$K$245" lockText="1" noThreeD="1"/>
</file>

<file path=xl/ctrlProps/ctrlProp231.xml><?xml version="1.0" encoding="utf-8"?>
<formControlPr xmlns="http://schemas.microsoft.com/office/spreadsheetml/2009/9/main" objectType="CheckBox" fmlaLink="$K$246" lockText="1" noThreeD="1"/>
</file>

<file path=xl/ctrlProps/ctrlProp232.xml><?xml version="1.0" encoding="utf-8"?>
<formControlPr xmlns="http://schemas.microsoft.com/office/spreadsheetml/2009/9/main" objectType="CheckBox" fmlaLink="$K$250" lockText="1" noThreeD="1"/>
</file>

<file path=xl/ctrlProps/ctrlProp233.xml><?xml version="1.0" encoding="utf-8"?>
<formControlPr xmlns="http://schemas.microsoft.com/office/spreadsheetml/2009/9/main" objectType="CheckBox" fmlaLink="$K$249" lockText="1" noThreeD="1"/>
</file>

<file path=xl/ctrlProps/ctrlProp234.xml><?xml version="1.0" encoding="utf-8"?>
<formControlPr xmlns="http://schemas.microsoft.com/office/spreadsheetml/2009/9/main" objectType="CheckBox" checked="Checked" fmlaLink="$K$251" lockText="1" noThreeD="1"/>
</file>

<file path=xl/ctrlProps/ctrlProp235.xml><?xml version="1.0" encoding="utf-8"?>
<formControlPr xmlns="http://schemas.microsoft.com/office/spreadsheetml/2009/9/main" objectType="CheckBox" fmlaLink="$K$252" lockText="1" noThreeD="1"/>
</file>

<file path=xl/ctrlProps/ctrlProp236.xml><?xml version="1.0" encoding="utf-8"?>
<formControlPr xmlns="http://schemas.microsoft.com/office/spreadsheetml/2009/9/main" objectType="CheckBox" checked="Checked" fmlaLink="$K$256" lockText="1" noThreeD="1"/>
</file>

<file path=xl/ctrlProps/ctrlProp237.xml><?xml version="1.0" encoding="utf-8"?>
<formControlPr xmlns="http://schemas.microsoft.com/office/spreadsheetml/2009/9/main" objectType="CheckBox" fmlaLink="$K$255" lockText="1" noThreeD="1"/>
</file>

<file path=xl/ctrlProps/ctrlProp238.xml><?xml version="1.0" encoding="utf-8"?>
<formControlPr xmlns="http://schemas.microsoft.com/office/spreadsheetml/2009/9/main" objectType="CheckBox" fmlaLink="$K$257" lockText="1" noThreeD="1"/>
</file>

<file path=xl/ctrlProps/ctrlProp239.xml><?xml version="1.0" encoding="utf-8"?>
<formControlPr xmlns="http://schemas.microsoft.com/office/spreadsheetml/2009/9/main" objectType="CheckBox" fmlaLink="$K$258" lockText="1" noThreeD="1"/>
</file>

<file path=xl/ctrlProps/ctrlProp24.xml><?xml version="1.0" encoding="utf-8"?>
<formControlPr xmlns="http://schemas.microsoft.com/office/spreadsheetml/2009/9/main" objectType="CheckBox" fmlaLink="$K$35" lockText="1" noThreeD="1"/>
</file>

<file path=xl/ctrlProps/ctrlProp240.xml><?xml version="1.0" encoding="utf-8"?>
<formControlPr xmlns="http://schemas.microsoft.com/office/spreadsheetml/2009/9/main" objectType="CheckBox" checked="Checked" fmlaLink="$K$262" lockText="1" noThreeD="1"/>
</file>

<file path=xl/ctrlProps/ctrlProp241.xml><?xml version="1.0" encoding="utf-8"?>
<formControlPr xmlns="http://schemas.microsoft.com/office/spreadsheetml/2009/9/main" objectType="CheckBox" fmlaLink="$K$261" lockText="1" noThreeD="1"/>
</file>

<file path=xl/ctrlProps/ctrlProp242.xml><?xml version="1.0" encoding="utf-8"?>
<formControlPr xmlns="http://schemas.microsoft.com/office/spreadsheetml/2009/9/main" objectType="CheckBox" fmlaLink="$K$263" lockText="1" noThreeD="1"/>
</file>

<file path=xl/ctrlProps/ctrlProp243.xml><?xml version="1.0" encoding="utf-8"?>
<formControlPr xmlns="http://schemas.microsoft.com/office/spreadsheetml/2009/9/main" objectType="CheckBox" fmlaLink="$K$264" lockText="1" noThreeD="1"/>
</file>

<file path=xl/ctrlProps/ctrlProp244.xml><?xml version="1.0" encoding="utf-8"?>
<formControlPr xmlns="http://schemas.microsoft.com/office/spreadsheetml/2009/9/main" objectType="CheckBox" fmlaLink="$K$268" lockText="1" noThreeD="1"/>
</file>

<file path=xl/ctrlProps/ctrlProp245.xml><?xml version="1.0" encoding="utf-8"?>
<formControlPr xmlns="http://schemas.microsoft.com/office/spreadsheetml/2009/9/main" objectType="CheckBox" fmlaLink="$K$267" lockText="1" noThreeD="1"/>
</file>

<file path=xl/ctrlProps/ctrlProp246.xml><?xml version="1.0" encoding="utf-8"?>
<formControlPr xmlns="http://schemas.microsoft.com/office/spreadsheetml/2009/9/main" objectType="CheckBox" checked="Checked" fmlaLink="$K$269" lockText="1" noThreeD="1"/>
</file>

<file path=xl/ctrlProps/ctrlProp247.xml><?xml version="1.0" encoding="utf-8"?>
<formControlPr xmlns="http://schemas.microsoft.com/office/spreadsheetml/2009/9/main" objectType="CheckBox" fmlaLink="$K$270" lockText="1" noThreeD="1"/>
</file>

<file path=xl/ctrlProps/ctrlProp248.xml><?xml version="1.0" encoding="utf-8"?>
<formControlPr xmlns="http://schemas.microsoft.com/office/spreadsheetml/2009/9/main" objectType="CheckBox" fmlaLink="$K$274" lockText="1" noThreeD="1"/>
</file>

<file path=xl/ctrlProps/ctrlProp249.xml><?xml version="1.0" encoding="utf-8"?>
<formControlPr xmlns="http://schemas.microsoft.com/office/spreadsheetml/2009/9/main" objectType="CheckBox" fmlaLink="$K$273" lockText="1" noThreeD="1"/>
</file>

<file path=xl/ctrlProps/ctrlProp25.xml><?xml version="1.0" encoding="utf-8"?>
<formControlPr xmlns="http://schemas.microsoft.com/office/spreadsheetml/2009/9/main" objectType="CheckBox" fmlaLink="$K$38" lockText="1" noThreeD="1"/>
</file>

<file path=xl/ctrlProps/ctrlProp250.xml><?xml version="1.0" encoding="utf-8"?>
<formControlPr xmlns="http://schemas.microsoft.com/office/spreadsheetml/2009/9/main" objectType="CheckBox" checked="Checked" fmlaLink="$K$275" lockText="1" noThreeD="1"/>
</file>

<file path=xl/ctrlProps/ctrlProp251.xml><?xml version="1.0" encoding="utf-8"?>
<formControlPr xmlns="http://schemas.microsoft.com/office/spreadsheetml/2009/9/main" objectType="CheckBox" fmlaLink="$K$276" lockText="1" noThreeD="1"/>
</file>

<file path=xl/ctrlProps/ctrlProp252.xml><?xml version="1.0" encoding="utf-8"?>
<formControlPr xmlns="http://schemas.microsoft.com/office/spreadsheetml/2009/9/main" objectType="CheckBox" fmlaLink="$K$280" lockText="1" noThreeD="1"/>
</file>

<file path=xl/ctrlProps/ctrlProp253.xml><?xml version="1.0" encoding="utf-8"?>
<formControlPr xmlns="http://schemas.microsoft.com/office/spreadsheetml/2009/9/main" objectType="CheckBox" checked="Checked" fmlaLink="$K$279" lockText="1" noThreeD="1"/>
</file>

<file path=xl/ctrlProps/ctrlProp254.xml><?xml version="1.0" encoding="utf-8"?>
<formControlPr xmlns="http://schemas.microsoft.com/office/spreadsheetml/2009/9/main" objectType="CheckBox" fmlaLink="$K$281" lockText="1" noThreeD="1"/>
</file>

<file path=xl/ctrlProps/ctrlProp255.xml><?xml version="1.0" encoding="utf-8"?>
<formControlPr xmlns="http://schemas.microsoft.com/office/spreadsheetml/2009/9/main" objectType="CheckBox" fmlaLink="$K$282" lockText="1" noThreeD="1"/>
</file>

<file path=xl/ctrlProps/ctrlProp256.xml><?xml version="1.0" encoding="utf-8"?>
<formControlPr xmlns="http://schemas.microsoft.com/office/spreadsheetml/2009/9/main" objectType="CheckBox" fmlaLink="$K$7" lockText="1" noThreeD="1"/>
</file>

<file path=xl/ctrlProps/ctrlProp257.xml><?xml version="1.0" encoding="utf-8"?>
<formControlPr xmlns="http://schemas.microsoft.com/office/spreadsheetml/2009/9/main" objectType="CheckBox" fmlaLink="$K$8" lockText="1" noThreeD="1"/>
</file>

<file path=xl/ctrlProps/ctrlProp258.xml><?xml version="1.0" encoding="utf-8"?>
<formControlPr xmlns="http://schemas.microsoft.com/office/spreadsheetml/2009/9/main" objectType="CheckBox" checked="Checked" fmlaLink="$K$9" lockText="1" noThreeD="1"/>
</file>

<file path=xl/ctrlProps/ctrlProp259.xml><?xml version="1.0" encoding="utf-8"?>
<formControlPr xmlns="http://schemas.microsoft.com/office/spreadsheetml/2009/9/main" objectType="CheckBox" fmlaLink="$K$10" lockText="1" noThreeD="1"/>
</file>

<file path=xl/ctrlProps/ctrlProp26.xml><?xml version="1.0" encoding="utf-8"?>
<formControlPr xmlns="http://schemas.microsoft.com/office/spreadsheetml/2009/9/main" objectType="CheckBox" fmlaLink="$K$36" lockText="1" noThreeD="1"/>
</file>

<file path=xl/ctrlProps/ctrlProp260.xml><?xml version="1.0" encoding="utf-8"?>
<formControlPr xmlns="http://schemas.microsoft.com/office/spreadsheetml/2009/9/main" objectType="CheckBox" fmlaLink="$K$15" lockText="1" noThreeD="1"/>
</file>

<file path=xl/ctrlProps/ctrlProp261.xml><?xml version="1.0" encoding="utf-8"?>
<formControlPr xmlns="http://schemas.microsoft.com/office/spreadsheetml/2009/9/main" objectType="CheckBox" checked="Checked" fmlaLink="$K$16" lockText="1" noThreeD="1"/>
</file>

<file path=xl/ctrlProps/ctrlProp262.xml><?xml version="1.0" encoding="utf-8"?>
<formControlPr xmlns="http://schemas.microsoft.com/office/spreadsheetml/2009/9/main" objectType="CheckBox" fmlaLink="$K$17" lockText="1" noThreeD="1"/>
</file>

<file path=xl/ctrlProps/ctrlProp263.xml><?xml version="1.0" encoding="utf-8"?>
<formControlPr xmlns="http://schemas.microsoft.com/office/spreadsheetml/2009/9/main" objectType="CheckBox" fmlaLink="$K$18" lockText="1" noThreeD="1"/>
</file>

<file path=xl/ctrlProps/ctrlProp264.xml><?xml version="1.0" encoding="utf-8"?>
<formControlPr xmlns="http://schemas.microsoft.com/office/spreadsheetml/2009/9/main" objectType="CheckBox" fmlaLink="$K$23" lockText="1" noThreeD="1"/>
</file>

<file path=xl/ctrlProps/ctrlProp265.xml><?xml version="1.0" encoding="utf-8"?>
<formControlPr xmlns="http://schemas.microsoft.com/office/spreadsheetml/2009/9/main" objectType="CheckBox" fmlaLink="$K$24" lockText="1" noThreeD="1"/>
</file>

<file path=xl/ctrlProps/ctrlProp266.xml><?xml version="1.0" encoding="utf-8"?>
<formControlPr xmlns="http://schemas.microsoft.com/office/spreadsheetml/2009/9/main" objectType="CheckBox" fmlaLink="$K$25" lockText="1" noThreeD="1"/>
</file>

<file path=xl/ctrlProps/ctrlProp267.xml><?xml version="1.0" encoding="utf-8"?>
<formControlPr xmlns="http://schemas.microsoft.com/office/spreadsheetml/2009/9/main" objectType="CheckBox" checked="Checked" fmlaLink="$K$26" lockText="1" noThreeD="1"/>
</file>

<file path=xl/ctrlProps/ctrlProp268.xml><?xml version="1.0" encoding="utf-8"?>
<formControlPr xmlns="http://schemas.microsoft.com/office/spreadsheetml/2009/9/main" objectType="CheckBox" fmlaLink="$K$29" lockText="1" noThreeD="1"/>
</file>

<file path=xl/ctrlProps/ctrlProp269.xml><?xml version="1.0" encoding="utf-8"?>
<formControlPr xmlns="http://schemas.microsoft.com/office/spreadsheetml/2009/9/main" objectType="CheckBox" fmlaLink="$K$32" lockText="1" noThreeD="1"/>
</file>

<file path=xl/ctrlProps/ctrlProp27.xml><?xml version="1.0" encoding="utf-8"?>
<formControlPr xmlns="http://schemas.microsoft.com/office/spreadsheetml/2009/9/main" objectType="CheckBox" checked="Checked" fmlaLink="$K37" lockText="1" noThreeD="1"/>
</file>

<file path=xl/ctrlProps/ctrlProp270.xml><?xml version="1.0" encoding="utf-8"?>
<formControlPr xmlns="http://schemas.microsoft.com/office/spreadsheetml/2009/9/main" objectType="CheckBox" fmlaLink="$K$30" lockText="1" noThreeD="1"/>
</file>

<file path=xl/ctrlProps/ctrlProp271.xml><?xml version="1.0" encoding="utf-8"?>
<formControlPr xmlns="http://schemas.microsoft.com/office/spreadsheetml/2009/9/main" objectType="CheckBox" checked="Checked" fmlaLink="$K31" lockText="1" noThreeD="1"/>
</file>

<file path=xl/ctrlProps/ctrlProp272.xml><?xml version="1.0" encoding="utf-8"?>
<formControlPr xmlns="http://schemas.microsoft.com/office/spreadsheetml/2009/9/main" objectType="CheckBox" fmlaLink="$K$35" lockText="1" noThreeD="1"/>
</file>

<file path=xl/ctrlProps/ctrlProp273.xml><?xml version="1.0" encoding="utf-8"?>
<formControlPr xmlns="http://schemas.microsoft.com/office/spreadsheetml/2009/9/main" objectType="CheckBox" fmlaLink="$K$37" lockText="1" noThreeD="1"/>
</file>

<file path=xl/ctrlProps/ctrlProp274.xml><?xml version="1.0" encoding="utf-8"?>
<formControlPr xmlns="http://schemas.microsoft.com/office/spreadsheetml/2009/9/main" objectType="CheckBox" checked="Checked" fmlaLink="$K$38" lockText="1" noThreeD="1"/>
</file>

<file path=xl/ctrlProps/ctrlProp275.xml><?xml version="1.0" encoding="utf-8"?>
<formControlPr xmlns="http://schemas.microsoft.com/office/spreadsheetml/2009/9/main" objectType="CheckBox" fmlaLink="$K$36" lockText="1" noThreeD="1"/>
</file>

<file path=xl/ctrlProps/ctrlProp276.xml><?xml version="1.0" encoding="utf-8"?>
<formControlPr xmlns="http://schemas.microsoft.com/office/spreadsheetml/2009/9/main" objectType="CheckBox" fmlaLink="$K$41" lockText="1" noThreeD="1"/>
</file>

<file path=xl/ctrlProps/ctrlProp277.xml><?xml version="1.0" encoding="utf-8"?>
<formControlPr xmlns="http://schemas.microsoft.com/office/spreadsheetml/2009/9/main" objectType="CheckBox" fmlaLink="$K$43" lockText="1" noThreeD="1"/>
</file>

<file path=xl/ctrlProps/ctrlProp278.xml><?xml version="1.0" encoding="utf-8"?>
<formControlPr xmlns="http://schemas.microsoft.com/office/spreadsheetml/2009/9/main" objectType="CheckBox" fmlaLink="$K$44" lockText="1" noThreeD="1"/>
</file>

<file path=xl/ctrlProps/ctrlProp279.xml><?xml version="1.0" encoding="utf-8"?>
<formControlPr xmlns="http://schemas.microsoft.com/office/spreadsheetml/2009/9/main" objectType="CheckBox" checked="Checked" fmlaLink="$K$42" lockText="1" noThreeD="1"/>
</file>

<file path=xl/ctrlProps/ctrlProp28.xml><?xml version="1.0" encoding="utf-8"?>
<formControlPr xmlns="http://schemas.microsoft.com/office/spreadsheetml/2009/9/main" objectType="CheckBox" fmlaLink="$K$29" lockText="1" noThreeD="1"/>
</file>

<file path=xl/ctrlProps/ctrlProp280.xml><?xml version="1.0" encoding="utf-8"?>
<formControlPr xmlns="http://schemas.microsoft.com/office/spreadsheetml/2009/9/main" objectType="CheckBox" fmlaLink="$K$49" lockText="1" noThreeD="1"/>
</file>

<file path=xl/ctrlProps/ctrlProp281.xml><?xml version="1.0" encoding="utf-8"?>
<formControlPr xmlns="http://schemas.microsoft.com/office/spreadsheetml/2009/9/main" objectType="CheckBox" fmlaLink="$K$50" lockText="1" noThreeD="1"/>
</file>

<file path=xl/ctrlProps/ctrlProp282.xml><?xml version="1.0" encoding="utf-8"?>
<formControlPr xmlns="http://schemas.microsoft.com/office/spreadsheetml/2009/9/main" objectType="CheckBox" fmlaLink="$K$51" lockText="1" noThreeD="1"/>
</file>

<file path=xl/ctrlProps/ctrlProp283.xml><?xml version="1.0" encoding="utf-8"?>
<formControlPr xmlns="http://schemas.microsoft.com/office/spreadsheetml/2009/9/main" objectType="CheckBox" checked="Checked" fmlaLink="$K$52" lockText="1" noThreeD="1"/>
</file>

<file path=xl/ctrlProps/ctrlProp284.xml><?xml version="1.0" encoding="utf-8"?>
<formControlPr xmlns="http://schemas.microsoft.com/office/spreadsheetml/2009/9/main" objectType="CheckBox" fmlaLink="$K$57" lockText="1" noThreeD="1"/>
</file>

<file path=xl/ctrlProps/ctrlProp285.xml><?xml version="1.0" encoding="utf-8"?>
<formControlPr xmlns="http://schemas.microsoft.com/office/spreadsheetml/2009/9/main" objectType="CheckBox" fmlaLink="$K$58" lockText="1" noThreeD="1"/>
</file>

<file path=xl/ctrlProps/ctrlProp286.xml><?xml version="1.0" encoding="utf-8"?>
<formControlPr xmlns="http://schemas.microsoft.com/office/spreadsheetml/2009/9/main" objectType="CheckBox" fmlaLink="$K$59" lockText="1" noThreeD="1"/>
</file>

<file path=xl/ctrlProps/ctrlProp287.xml><?xml version="1.0" encoding="utf-8"?>
<formControlPr xmlns="http://schemas.microsoft.com/office/spreadsheetml/2009/9/main" objectType="CheckBox" checked="Checked" fmlaLink="$K$60" lockText="1" noThreeD="1"/>
</file>

<file path=xl/ctrlProps/ctrlProp288.xml><?xml version="1.0" encoding="utf-8"?>
<formControlPr xmlns="http://schemas.microsoft.com/office/spreadsheetml/2009/9/main" objectType="CheckBox" fmlaLink="$K$63" lockText="1" noThreeD="1"/>
</file>

<file path=xl/ctrlProps/ctrlProp289.xml><?xml version="1.0" encoding="utf-8"?>
<formControlPr xmlns="http://schemas.microsoft.com/office/spreadsheetml/2009/9/main" objectType="CheckBox" fmlaLink="$K$64" lockText="1" noThreeD="1"/>
</file>

<file path=xl/ctrlProps/ctrlProp29.xml><?xml version="1.0" encoding="utf-8"?>
<formControlPr xmlns="http://schemas.microsoft.com/office/spreadsheetml/2009/9/main" objectType="CheckBox" fmlaLink="$K$31" lockText="1" noThreeD="1"/>
</file>

<file path=xl/ctrlProps/ctrlProp290.xml><?xml version="1.0" encoding="utf-8"?>
<formControlPr xmlns="http://schemas.microsoft.com/office/spreadsheetml/2009/9/main" objectType="CheckBox" fmlaLink="$K$65" lockText="1" noThreeD="1"/>
</file>

<file path=xl/ctrlProps/ctrlProp291.xml><?xml version="1.0" encoding="utf-8"?>
<formControlPr xmlns="http://schemas.microsoft.com/office/spreadsheetml/2009/9/main" objectType="CheckBox" checked="Checked" fmlaLink="$K$66" lockText="1" noThreeD="1"/>
</file>

<file path=xl/ctrlProps/ctrlProp292.xml><?xml version="1.0" encoding="utf-8"?>
<formControlPr xmlns="http://schemas.microsoft.com/office/spreadsheetml/2009/9/main" objectType="CheckBox" fmlaLink="$K$71" lockText="1" noThreeD="1"/>
</file>

<file path=xl/ctrlProps/ctrlProp293.xml><?xml version="1.0" encoding="utf-8"?>
<formControlPr xmlns="http://schemas.microsoft.com/office/spreadsheetml/2009/9/main" objectType="CheckBox" fmlaLink="$K$72" lockText="1" noThreeD="1"/>
</file>

<file path=xl/ctrlProps/ctrlProp294.xml><?xml version="1.0" encoding="utf-8"?>
<formControlPr xmlns="http://schemas.microsoft.com/office/spreadsheetml/2009/9/main" objectType="CheckBox" checked="Checked" fmlaLink="$K$73" lockText="1" noThreeD="1"/>
</file>

<file path=xl/ctrlProps/ctrlProp295.xml><?xml version="1.0" encoding="utf-8"?>
<formControlPr xmlns="http://schemas.microsoft.com/office/spreadsheetml/2009/9/main" objectType="CheckBox" fmlaLink="$K$74" lockText="1" noThreeD="1"/>
</file>

<file path=xl/ctrlProps/ctrlProp296.xml><?xml version="1.0" encoding="utf-8"?>
<formControlPr xmlns="http://schemas.microsoft.com/office/spreadsheetml/2009/9/main" objectType="CheckBox" fmlaLink="$K$7" lockText="1" noThreeD="1"/>
</file>

<file path=xl/ctrlProps/ctrlProp297.xml><?xml version="1.0" encoding="utf-8"?>
<formControlPr xmlns="http://schemas.microsoft.com/office/spreadsheetml/2009/9/main" objectType="CheckBox" checked="Checked" fmlaLink="$K$8" lockText="1" noThreeD="1"/>
</file>

<file path=xl/ctrlProps/ctrlProp298.xml><?xml version="1.0" encoding="utf-8"?>
<formControlPr xmlns="http://schemas.microsoft.com/office/spreadsheetml/2009/9/main" objectType="CheckBox" fmlaLink="$K$9" lockText="1" noThreeD="1"/>
</file>

<file path=xl/ctrlProps/ctrlProp299.xml><?xml version="1.0" encoding="utf-8"?>
<formControlPr xmlns="http://schemas.microsoft.com/office/spreadsheetml/2009/9/main" objectType="CheckBox" fmlaLink="$K$10"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checked="Checked" fmlaLink="$K$32" lockText="1" noThreeD="1"/>
</file>

<file path=xl/ctrlProps/ctrlProp300.xml><?xml version="1.0" encoding="utf-8"?>
<formControlPr xmlns="http://schemas.microsoft.com/office/spreadsheetml/2009/9/main" objectType="CheckBox" fmlaLink="$K$15" lockText="1" noThreeD="1"/>
</file>

<file path=xl/ctrlProps/ctrlProp301.xml><?xml version="1.0" encoding="utf-8"?>
<formControlPr xmlns="http://schemas.microsoft.com/office/spreadsheetml/2009/9/main" objectType="CheckBox" fmlaLink="$K$16" lockText="1" noThreeD="1"/>
</file>

<file path=xl/ctrlProps/ctrlProp302.xml><?xml version="1.0" encoding="utf-8"?>
<formControlPr xmlns="http://schemas.microsoft.com/office/spreadsheetml/2009/9/main" objectType="CheckBox" fmlaLink="$K$17" lockText="1" noThreeD="1"/>
</file>

<file path=xl/ctrlProps/ctrlProp303.xml><?xml version="1.0" encoding="utf-8"?>
<formControlPr xmlns="http://schemas.microsoft.com/office/spreadsheetml/2009/9/main" objectType="CheckBox" checked="Checked" fmlaLink="$K$18" lockText="1" noThreeD="1"/>
</file>

<file path=xl/ctrlProps/ctrlProp304.xml><?xml version="1.0" encoding="utf-8"?>
<formControlPr xmlns="http://schemas.microsoft.com/office/spreadsheetml/2009/9/main" objectType="CheckBox" fmlaLink="$K$23" lockText="1" noThreeD="1"/>
</file>

<file path=xl/ctrlProps/ctrlProp305.xml><?xml version="1.0" encoding="utf-8"?>
<formControlPr xmlns="http://schemas.microsoft.com/office/spreadsheetml/2009/9/main" objectType="CheckBox" fmlaLink="$K$24" lockText="1" noThreeD="1"/>
</file>

<file path=xl/ctrlProps/ctrlProp306.xml><?xml version="1.0" encoding="utf-8"?>
<formControlPr xmlns="http://schemas.microsoft.com/office/spreadsheetml/2009/9/main" objectType="CheckBox" fmlaLink="$K$25" lockText="1" noThreeD="1"/>
</file>

<file path=xl/ctrlProps/ctrlProp307.xml><?xml version="1.0" encoding="utf-8"?>
<formControlPr xmlns="http://schemas.microsoft.com/office/spreadsheetml/2009/9/main" objectType="CheckBox" checked="Checked" fmlaLink="$K$26" lockText="1" noThreeD="1"/>
</file>

<file path=xl/ctrlProps/ctrlProp308.xml><?xml version="1.0" encoding="utf-8"?>
<formControlPr xmlns="http://schemas.microsoft.com/office/spreadsheetml/2009/9/main" objectType="CheckBox" fmlaLink="$K$37" lockText="1" noThreeD="1"/>
</file>

<file path=xl/ctrlProps/ctrlProp309.xml><?xml version="1.0" encoding="utf-8"?>
<formControlPr xmlns="http://schemas.microsoft.com/office/spreadsheetml/2009/9/main" objectType="CheckBox" checked="Checked" fmlaLink="$K$40" lockText="1" noThreeD="1"/>
</file>

<file path=xl/ctrlProps/ctrlProp31.xml><?xml version="1.0" encoding="utf-8"?>
<formControlPr xmlns="http://schemas.microsoft.com/office/spreadsheetml/2009/9/main" objectType="CheckBox" fmlaLink="$K$30" lockText="1" noThreeD="1"/>
</file>

<file path=xl/ctrlProps/ctrlProp310.xml><?xml version="1.0" encoding="utf-8"?>
<formControlPr xmlns="http://schemas.microsoft.com/office/spreadsheetml/2009/9/main" objectType="CheckBox" fmlaLink="$K$38" lockText="1" noThreeD="1"/>
</file>

<file path=xl/ctrlProps/ctrlProp311.xml><?xml version="1.0" encoding="utf-8"?>
<formControlPr xmlns="http://schemas.microsoft.com/office/spreadsheetml/2009/9/main" objectType="CheckBox" fmlaLink="$K39" lockText="1" noThreeD="1"/>
</file>

<file path=xl/ctrlProps/ctrlProp312.xml><?xml version="1.0" encoding="utf-8"?>
<formControlPr xmlns="http://schemas.microsoft.com/office/spreadsheetml/2009/9/main" objectType="CheckBox" fmlaLink="$K$31" lockText="1" noThreeD="1"/>
</file>

<file path=xl/ctrlProps/ctrlProp313.xml><?xml version="1.0" encoding="utf-8"?>
<formControlPr xmlns="http://schemas.microsoft.com/office/spreadsheetml/2009/9/main" objectType="CheckBox" fmlaLink="$K$33" lockText="1" noThreeD="1"/>
</file>

<file path=xl/ctrlProps/ctrlProp314.xml><?xml version="1.0" encoding="utf-8"?>
<formControlPr xmlns="http://schemas.microsoft.com/office/spreadsheetml/2009/9/main" objectType="CheckBox" checked="Checked" fmlaLink="$K$34" lockText="1" noThreeD="1"/>
</file>

<file path=xl/ctrlProps/ctrlProp315.xml><?xml version="1.0" encoding="utf-8"?>
<formControlPr xmlns="http://schemas.microsoft.com/office/spreadsheetml/2009/9/main" objectType="CheckBox" fmlaLink="$K$32" lockText="1" noThreeD="1"/>
</file>

<file path=xl/ctrlProps/ctrlProp316.xml><?xml version="1.0" encoding="utf-8"?>
<formControlPr xmlns="http://schemas.microsoft.com/office/spreadsheetml/2009/9/main" objectType="CheckBox" fmlaLink="$K$45" lockText="1" noThreeD="1"/>
</file>

<file path=xl/ctrlProps/ctrlProp317.xml><?xml version="1.0" encoding="utf-8"?>
<formControlPr xmlns="http://schemas.microsoft.com/office/spreadsheetml/2009/9/main" objectType="CheckBox" checked="Checked" fmlaLink="$K$47" lockText="1" noThreeD="1"/>
</file>

<file path=xl/ctrlProps/ctrlProp318.xml><?xml version="1.0" encoding="utf-8"?>
<formControlPr xmlns="http://schemas.microsoft.com/office/spreadsheetml/2009/9/main" objectType="CheckBox" fmlaLink="$K$48" lockText="1" noThreeD="1"/>
</file>

<file path=xl/ctrlProps/ctrlProp319.xml><?xml version="1.0" encoding="utf-8"?>
<formControlPr xmlns="http://schemas.microsoft.com/office/spreadsheetml/2009/9/main" objectType="CheckBox" fmlaLink="$K$46" lockText="1" noThreeD="1"/>
</file>

<file path=xl/ctrlProps/ctrlProp32.xml><?xml version="1.0" encoding="utf-8"?>
<formControlPr xmlns="http://schemas.microsoft.com/office/spreadsheetml/2009/9/main" objectType="CheckBox" fmlaLink="$K$41" lockText="1" noThreeD="1"/>
</file>

<file path=xl/ctrlProps/ctrlProp320.xml><?xml version="1.0" encoding="utf-8"?>
<formControlPr xmlns="http://schemas.microsoft.com/office/spreadsheetml/2009/9/main" objectType="CheckBox" fmlaLink="$K$53" lockText="1" noThreeD="1"/>
</file>

<file path=xl/ctrlProps/ctrlProp321.xml><?xml version="1.0" encoding="utf-8"?>
<formControlPr xmlns="http://schemas.microsoft.com/office/spreadsheetml/2009/9/main" objectType="CheckBox" fmlaLink="$K$54" lockText="1" noThreeD="1"/>
</file>

<file path=xl/ctrlProps/ctrlProp322.xml><?xml version="1.0" encoding="utf-8"?>
<formControlPr xmlns="http://schemas.microsoft.com/office/spreadsheetml/2009/9/main" objectType="CheckBox" checked="Checked" fmlaLink="$K$55" lockText="1" noThreeD="1"/>
</file>

<file path=xl/ctrlProps/ctrlProp323.xml><?xml version="1.0" encoding="utf-8"?>
<formControlPr xmlns="http://schemas.microsoft.com/office/spreadsheetml/2009/9/main" objectType="CheckBox" fmlaLink="$K$56" lockText="1" noThreeD="1"/>
</file>

<file path=xl/ctrlProps/ctrlProp324.xml><?xml version="1.0" encoding="utf-8"?>
<formControlPr xmlns="http://schemas.microsoft.com/office/spreadsheetml/2009/9/main" objectType="CheckBox" fmlaLink="$K$59" lockText="1" noThreeD="1"/>
</file>

<file path=xl/ctrlProps/ctrlProp325.xml><?xml version="1.0" encoding="utf-8"?>
<formControlPr xmlns="http://schemas.microsoft.com/office/spreadsheetml/2009/9/main" objectType="CheckBox" fmlaLink="$K$60" lockText="1" noThreeD="1"/>
</file>

<file path=xl/ctrlProps/ctrlProp326.xml><?xml version="1.0" encoding="utf-8"?>
<formControlPr xmlns="http://schemas.microsoft.com/office/spreadsheetml/2009/9/main" objectType="CheckBox" fmlaLink="$K$61" lockText="1" noThreeD="1"/>
</file>

<file path=xl/ctrlProps/ctrlProp327.xml><?xml version="1.0" encoding="utf-8"?>
<formControlPr xmlns="http://schemas.microsoft.com/office/spreadsheetml/2009/9/main" objectType="CheckBox" checked="Checked" fmlaLink="$K$62" lockText="1" noThreeD="1"/>
</file>

<file path=xl/ctrlProps/ctrlProp328.xml><?xml version="1.0" encoding="utf-8"?>
<formControlPr xmlns="http://schemas.microsoft.com/office/spreadsheetml/2009/9/main" objectType="CheckBox" fmlaLink="$K$7" lockText="1" noThreeD="1"/>
</file>

<file path=xl/ctrlProps/ctrlProp329.xml><?xml version="1.0" encoding="utf-8"?>
<formControlPr xmlns="http://schemas.microsoft.com/office/spreadsheetml/2009/9/main" objectType="CheckBox" fmlaLink="$K$8" lockText="1" noThreeD="1"/>
</file>

<file path=xl/ctrlProps/ctrlProp33.xml><?xml version="1.0" encoding="utf-8"?>
<formControlPr xmlns="http://schemas.microsoft.com/office/spreadsheetml/2009/9/main" objectType="CheckBox" checked="Checked" fmlaLink="$K$43" lockText="1" noThreeD="1"/>
</file>

<file path=xl/ctrlProps/ctrlProp330.xml><?xml version="1.0" encoding="utf-8"?>
<formControlPr xmlns="http://schemas.microsoft.com/office/spreadsheetml/2009/9/main" objectType="CheckBox" fmlaLink="$K$9" lockText="1" noThreeD="1"/>
</file>

<file path=xl/ctrlProps/ctrlProp331.xml><?xml version="1.0" encoding="utf-8"?>
<formControlPr xmlns="http://schemas.microsoft.com/office/spreadsheetml/2009/9/main" objectType="CheckBox" checked="Checked" fmlaLink="$K$10" lockText="1" noThreeD="1"/>
</file>

<file path=xl/ctrlProps/ctrlProp332.xml><?xml version="1.0" encoding="utf-8"?>
<formControlPr xmlns="http://schemas.microsoft.com/office/spreadsheetml/2009/9/main" objectType="CheckBox" fmlaLink="$K$15" lockText="1" noThreeD="1"/>
</file>

<file path=xl/ctrlProps/ctrlProp333.xml><?xml version="1.0" encoding="utf-8"?>
<formControlPr xmlns="http://schemas.microsoft.com/office/spreadsheetml/2009/9/main" objectType="CheckBox" fmlaLink="$K$16" lockText="1" noThreeD="1"/>
</file>

<file path=xl/ctrlProps/ctrlProp334.xml><?xml version="1.0" encoding="utf-8"?>
<formControlPr xmlns="http://schemas.microsoft.com/office/spreadsheetml/2009/9/main" objectType="CheckBox" checked="Checked" fmlaLink="$K$17" lockText="1" noThreeD="1"/>
</file>

<file path=xl/ctrlProps/ctrlProp335.xml><?xml version="1.0" encoding="utf-8"?>
<formControlPr xmlns="http://schemas.microsoft.com/office/spreadsheetml/2009/9/main" objectType="CheckBox" fmlaLink="$K$18" lockText="1" noThreeD="1"/>
</file>

<file path=xl/ctrlProps/ctrlProp336.xml><?xml version="1.0" encoding="utf-8"?>
<formControlPr xmlns="http://schemas.microsoft.com/office/spreadsheetml/2009/9/main" objectType="CheckBox" fmlaLink="$K$21" lockText="1" noThreeD="1"/>
</file>

<file path=xl/ctrlProps/ctrlProp337.xml><?xml version="1.0" encoding="utf-8"?>
<formControlPr xmlns="http://schemas.microsoft.com/office/spreadsheetml/2009/9/main" objectType="CheckBox" fmlaLink="$K$22" lockText="1" noThreeD="1"/>
</file>

<file path=xl/ctrlProps/ctrlProp338.xml><?xml version="1.0" encoding="utf-8"?>
<formControlPr xmlns="http://schemas.microsoft.com/office/spreadsheetml/2009/9/main" objectType="CheckBox" fmlaLink="$K$23" lockText="1" noThreeD="1"/>
</file>

<file path=xl/ctrlProps/ctrlProp339.xml><?xml version="1.0" encoding="utf-8"?>
<formControlPr xmlns="http://schemas.microsoft.com/office/spreadsheetml/2009/9/main" objectType="CheckBox" checked="Checked" fmlaLink="$K$24" lockText="1" noThreeD="1"/>
</file>

<file path=xl/ctrlProps/ctrlProp34.xml><?xml version="1.0" encoding="utf-8"?>
<formControlPr xmlns="http://schemas.microsoft.com/office/spreadsheetml/2009/9/main" objectType="CheckBox" fmlaLink="$K$44" lockText="1" noThreeD="1"/>
</file>

<file path=xl/ctrlProps/ctrlProp340.xml><?xml version="1.0" encoding="utf-8"?>
<formControlPr xmlns="http://schemas.microsoft.com/office/spreadsheetml/2009/9/main" objectType="CheckBox" fmlaLink="$K$35" lockText="1" noThreeD="1"/>
</file>

<file path=xl/ctrlProps/ctrlProp341.xml><?xml version="1.0" encoding="utf-8"?>
<formControlPr xmlns="http://schemas.microsoft.com/office/spreadsheetml/2009/9/main" objectType="CheckBox" checked="Checked" fmlaLink="$K$38" lockText="1" noThreeD="1"/>
</file>

<file path=xl/ctrlProps/ctrlProp342.xml><?xml version="1.0" encoding="utf-8"?>
<formControlPr xmlns="http://schemas.microsoft.com/office/spreadsheetml/2009/9/main" objectType="CheckBox" fmlaLink="$K$36" lockText="1" noThreeD="1"/>
</file>

<file path=xl/ctrlProps/ctrlProp343.xml><?xml version="1.0" encoding="utf-8"?>
<formControlPr xmlns="http://schemas.microsoft.com/office/spreadsheetml/2009/9/main" objectType="CheckBox" fmlaLink="$K37" lockText="1" noThreeD="1"/>
</file>

<file path=xl/ctrlProps/ctrlProp344.xml><?xml version="1.0" encoding="utf-8"?>
<formControlPr xmlns="http://schemas.microsoft.com/office/spreadsheetml/2009/9/main" objectType="CheckBox" fmlaLink="$K$29" lockText="1" noThreeD="1"/>
</file>

<file path=xl/ctrlProps/ctrlProp345.xml><?xml version="1.0" encoding="utf-8"?>
<formControlPr xmlns="http://schemas.microsoft.com/office/spreadsheetml/2009/9/main" objectType="CheckBox" fmlaLink="$K$31" lockText="1" noThreeD="1"/>
</file>

<file path=xl/ctrlProps/ctrlProp346.xml><?xml version="1.0" encoding="utf-8"?>
<formControlPr xmlns="http://schemas.microsoft.com/office/spreadsheetml/2009/9/main" objectType="CheckBox" checked="Checked" fmlaLink="$K$32" lockText="1" noThreeD="1"/>
</file>

<file path=xl/ctrlProps/ctrlProp347.xml><?xml version="1.0" encoding="utf-8"?>
<formControlPr xmlns="http://schemas.microsoft.com/office/spreadsheetml/2009/9/main" objectType="CheckBox" fmlaLink="$K$30" lockText="1" noThreeD="1"/>
</file>

<file path=xl/ctrlProps/ctrlProp348.xml><?xml version="1.0" encoding="utf-8"?>
<formControlPr xmlns="http://schemas.microsoft.com/office/spreadsheetml/2009/9/main" objectType="CheckBox" fmlaLink="$K$7" lockText="1" noThreeD="1"/>
</file>

<file path=xl/ctrlProps/ctrlProp349.xml><?xml version="1.0" encoding="utf-8"?>
<formControlPr xmlns="http://schemas.microsoft.com/office/spreadsheetml/2009/9/main" objectType="CheckBox" fmlaLink="$K$8" lockText="1" noThreeD="1"/>
</file>

<file path=xl/ctrlProps/ctrlProp35.xml><?xml version="1.0" encoding="utf-8"?>
<formControlPr xmlns="http://schemas.microsoft.com/office/spreadsheetml/2009/9/main" objectType="CheckBox" fmlaLink="$K$42" lockText="1" noThreeD="1"/>
</file>

<file path=xl/ctrlProps/ctrlProp350.xml><?xml version="1.0" encoding="utf-8"?>
<formControlPr xmlns="http://schemas.microsoft.com/office/spreadsheetml/2009/9/main" objectType="CheckBox" checked="Checked" fmlaLink="$K$11" lockText="1" noThreeD="1"/>
</file>

<file path=xl/ctrlProps/ctrlProp351.xml><?xml version="1.0" encoding="utf-8"?>
<formControlPr xmlns="http://schemas.microsoft.com/office/spreadsheetml/2009/9/main" objectType="CheckBox" fmlaLink="$K$12" lockText="1" noThreeD="1"/>
</file>

<file path=xl/ctrlProps/ctrlProp352.xml><?xml version="1.0" encoding="utf-8"?>
<formControlPr xmlns="http://schemas.microsoft.com/office/spreadsheetml/2009/9/main" objectType="CheckBox" fmlaLink="$K$17" lockText="1" noThreeD="1"/>
</file>

<file path=xl/ctrlProps/ctrlProp353.xml><?xml version="1.0" encoding="utf-8"?>
<formControlPr xmlns="http://schemas.microsoft.com/office/spreadsheetml/2009/9/main" objectType="CheckBox" fmlaLink="$K$18" lockText="1" noThreeD="1"/>
</file>

<file path=xl/ctrlProps/ctrlProp354.xml><?xml version="1.0" encoding="utf-8"?>
<formControlPr xmlns="http://schemas.microsoft.com/office/spreadsheetml/2009/9/main" objectType="CheckBox" fmlaLink="$K$19" lockText="1" noThreeD="1"/>
</file>

<file path=xl/ctrlProps/ctrlProp355.xml><?xml version="1.0" encoding="utf-8"?>
<formControlPr xmlns="http://schemas.microsoft.com/office/spreadsheetml/2009/9/main" objectType="CheckBox" checked="Checked" fmlaLink="$K$20" lockText="1" noThreeD="1"/>
</file>

<file path=xl/ctrlProps/ctrlProp356.xml><?xml version="1.0" encoding="utf-8"?>
<formControlPr xmlns="http://schemas.microsoft.com/office/spreadsheetml/2009/9/main" objectType="CheckBox" fmlaLink="$K$25" lockText="1" noThreeD="1"/>
</file>

<file path=xl/ctrlProps/ctrlProp357.xml><?xml version="1.0" encoding="utf-8"?>
<formControlPr xmlns="http://schemas.microsoft.com/office/spreadsheetml/2009/9/main" objectType="CheckBox" fmlaLink="$K$26" lockText="1" noThreeD="1"/>
</file>

<file path=xl/ctrlProps/ctrlProp358.xml><?xml version="1.0" encoding="utf-8"?>
<formControlPr xmlns="http://schemas.microsoft.com/office/spreadsheetml/2009/9/main" objectType="CheckBox" checked="Checked" fmlaLink="$K$27" lockText="1" noThreeD="1"/>
</file>

<file path=xl/ctrlProps/ctrlProp359.xml><?xml version="1.0" encoding="utf-8"?>
<formControlPr xmlns="http://schemas.microsoft.com/office/spreadsheetml/2009/9/main" objectType="CheckBox" fmlaLink="$K$28" lockText="1" noThreeD="1"/>
</file>

<file path=xl/ctrlProps/ctrlProp36.xml><?xml version="1.0" encoding="utf-8"?>
<formControlPr xmlns="http://schemas.microsoft.com/office/spreadsheetml/2009/9/main" objectType="CheckBox" fmlaLink="$K$47" lockText="1" noThreeD="1"/>
</file>

<file path=xl/ctrlProps/ctrlProp360.xml><?xml version="1.0" encoding="utf-8"?>
<formControlPr xmlns="http://schemas.microsoft.com/office/spreadsheetml/2009/9/main" objectType="CheckBox" fmlaLink="$K$41" lockText="1" noThreeD="1"/>
</file>

<file path=xl/ctrlProps/ctrlProp361.xml><?xml version="1.0" encoding="utf-8"?>
<formControlPr xmlns="http://schemas.microsoft.com/office/spreadsheetml/2009/9/main" objectType="CheckBox" fmlaLink="$K$44" lockText="1" noThreeD="1"/>
</file>

<file path=xl/ctrlProps/ctrlProp362.xml><?xml version="1.0" encoding="utf-8"?>
<formControlPr xmlns="http://schemas.microsoft.com/office/spreadsheetml/2009/9/main" objectType="CheckBox" checked="Checked" fmlaLink="$K$42" lockText="1" noThreeD="1"/>
</file>

<file path=xl/ctrlProps/ctrlProp363.xml><?xml version="1.0" encoding="utf-8"?>
<formControlPr xmlns="http://schemas.microsoft.com/office/spreadsheetml/2009/9/main" objectType="CheckBox" fmlaLink="$K43" lockText="1" noThreeD="1"/>
</file>

<file path=xl/ctrlProps/ctrlProp364.xml><?xml version="1.0" encoding="utf-8"?>
<formControlPr xmlns="http://schemas.microsoft.com/office/spreadsheetml/2009/9/main" objectType="CheckBox" fmlaLink="$K$33" lockText="1" noThreeD="1"/>
</file>

<file path=xl/ctrlProps/ctrlProp365.xml><?xml version="1.0" encoding="utf-8"?>
<formControlPr xmlns="http://schemas.microsoft.com/office/spreadsheetml/2009/9/main" objectType="CheckBox" fmlaLink="$K$35" lockText="1" noThreeD="1"/>
</file>

<file path=xl/ctrlProps/ctrlProp366.xml><?xml version="1.0" encoding="utf-8"?>
<formControlPr xmlns="http://schemas.microsoft.com/office/spreadsheetml/2009/9/main" objectType="CheckBox" fmlaLink="$K$36" lockText="1" noThreeD="1"/>
</file>

<file path=xl/ctrlProps/ctrlProp367.xml><?xml version="1.0" encoding="utf-8"?>
<formControlPr xmlns="http://schemas.microsoft.com/office/spreadsheetml/2009/9/main" objectType="CheckBox" checked="Checked" fmlaLink="$K$34" lockText="1" noThreeD="1"/>
</file>

<file path=xl/ctrlProps/ctrlProp368.xml><?xml version="1.0" encoding="utf-8"?>
<formControlPr xmlns="http://schemas.microsoft.com/office/spreadsheetml/2009/9/main" objectType="CheckBox" fmlaLink="$K$47" lockText="1" noThreeD="1"/>
</file>

<file path=xl/ctrlProps/ctrlProp369.xml><?xml version="1.0" encoding="utf-8"?>
<formControlPr xmlns="http://schemas.microsoft.com/office/spreadsheetml/2009/9/main" objectType="CheckBox" checked="Checked" fmlaLink="$K$49" lockText="1" noThreeD="1"/>
</file>

<file path=xl/ctrlProps/ctrlProp37.xml><?xml version="1.0" encoding="utf-8"?>
<formControlPr xmlns="http://schemas.microsoft.com/office/spreadsheetml/2009/9/main" objectType="CheckBox" fmlaLink="$K$48" lockText="1" noThreeD="1"/>
</file>

<file path=xl/ctrlProps/ctrlProp370.xml><?xml version="1.0" encoding="utf-8"?>
<formControlPr xmlns="http://schemas.microsoft.com/office/spreadsheetml/2009/9/main" objectType="CheckBox" fmlaLink="$K$50" lockText="1" noThreeD="1"/>
</file>

<file path=xl/ctrlProps/ctrlProp371.xml><?xml version="1.0" encoding="utf-8"?>
<formControlPr xmlns="http://schemas.microsoft.com/office/spreadsheetml/2009/9/main" objectType="CheckBox" fmlaLink="$K$48" lockText="1" noThreeD="1"/>
</file>

<file path=xl/ctrlProps/ctrlProp372.xml><?xml version="1.0" encoding="utf-8"?>
<formControlPr xmlns="http://schemas.microsoft.com/office/spreadsheetml/2009/9/main" objectType="CheckBox" fmlaLink="$K$53" lockText="1" noThreeD="1"/>
</file>

<file path=xl/ctrlProps/ctrlProp373.xml><?xml version="1.0" encoding="utf-8"?>
<formControlPr xmlns="http://schemas.microsoft.com/office/spreadsheetml/2009/9/main" objectType="CheckBox" fmlaLink="$K$54" lockText="1" noThreeD="1"/>
</file>

<file path=xl/ctrlProps/ctrlProp374.xml><?xml version="1.0" encoding="utf-8"?>
<formControlPr xmlns="http://schemas.microsoft.com/office/spreadsheetml/2009/9/main" objectType="CheckBox" fmlaLink="$K$55" lockText="1" noThreeD="1"/>
</file>

<file path=xl/ctrlProps/ctrlProp375.xml><?xml version="1.0" encoding="utf-8"?>
<formControlPr xmlns="http://schemas.microsoft.com/office/spreadsheetml/2009/9/main" objectType="CheckBox" checked="Checked" fmlaLink="$K$56" lockText="1" noThreeD="1"/>
</file>

<file path=xl/ctrlProps/ctrlProp376.xml><?xml version="1.0" encoding="utf-8"?>
<formControlPr xmlns="http://schemas.microsoft.com/office/spreadsheetml/2009/9/main" objectType="CheckBox" fmlaLink="$K$59" lockText="1" noThreeD="1"/>
</file>

<file path=xl/ctrlProps/ctrlProp377.xml><?xml version="1.0" encoding="utf-8"?>
<formControlPr xmlns="http://schemas.microsoft.com/office/spreadsheetml/2009/9/main" objectType="CheckBox" fmlaLink="$K$60" lockText="1" noThreeD="1"/>
</file>

<file path=xl/ctrlProps/ctrlProp378.xml><?xml version="1.0" encoding="utf-8"?>
<formControlPr xmlns="http://schemas.microsoft.com/office/spreadsheetml/2009/9/main" objectType="CheckBox" checked="Checked" fmlaLink="$K$61" lockText="1" noThreeD="1"/>
</file>

<file path=xl/ctrlProps/ctrlProp379.xml><?xml version="1.0" encoding="utf-8"?>
<formControlPr xmlns="http://schemas.microsoft.com/office/spreadsheetml/2009/9/main" objectType="CheckBox" fmlaLink="$K$62" lockText="1" noThreeD="1"/>
</file>

<file path=xl/ctrlProps/ctrlProp38.xml><?xml version="1.0" encoding="utf-8"?>
<formControlPr xmlns="http://schemas.microsoft.com/office/spreadsheetml/2009/9/main" objectType="CheckBox" fmlaLink="$K$49" lockText="1" noThreeD="1"/>
</file>

<file path=xl/ctrlProps/ctrlProp380.xml><?xml version="1.0" encoding="utf-8"?>
<formControlPr xmlns="http://schemas.microsoft.com/office/spreadsheetml/2009/9/main" objectType="CheckBox" fmlaLink="$K$65" lockText="1" noThreeD="1"/>
</file>

<file path=xl/ctrlProps/ctrlProp381.xml><?xml version="1.0" encoding="utf-8"?>
<formControlPr xmlns="http://schemas.microsoft.com/office/spreadsheetml/2009/9/main" objectType="CheckBox" fmlaLink="$K$66" lockText="1" noThreeD="1"/>
</file>

<file path=xl/ctrlProps/ctrlProp382.xml><?xml version="1.0" encoding="utf-8"?>
<formControlPr xmlns="http://schemas.microsoft.com/office/spreadsheetml/2009/9/main" objectType="CheckBox" checked="Checked" fmlaLink="$K$67" lockText="1" noThreeD="1"/>
</file>

<file path=xl/ctrlProps/ctrlProp383.xml><?xml version="1.0" encoding="utf-8"?>
<formControlPr xmlns="http://schemas.microsoft.com/office/spreadsheetml/2009/9/main" objectType="CheckBox" fmlaLink="$K$68" lockText="1" noThreeD="1"/>
</file>

<file path=xl/ctrlProps/ctrlProp384.xml><?xml version="1.0" encoding="utf-8"?>
<formControlPr xmlns="http://schemas.microsoft.com/office/spreadsheetml/2009/9/main" objectType="CheckBox" fmlaLink="$K$73" lockText="1" noThreeD="1"/>
</file>

<file path=xl/ctrlProps/ctrlProp385.xml><?xml version="1.0" encoding="utf-8"?>
<formControlPr xmlns="http://schemas.microsoft.com/office/spreadsheetml/2009/9/main" objectType="CheckBox" fmlaLink="$K$74" lockText="1" noThreeD="1"/>
</file>

<file path=xl/ctrlProps/ctrlProp386.xml><?xml version="1.0" encoding="utf-8"?>
<formControlPr xmlns="http://schemas.microsoft.com/office/spreadsheetml/2009/9/main" objectType="CheckBox" fmlaLink="$K$75" lockText="1" noThreeD="1"/>
</file>

<file path=xl/ctrlProps/ctrlProp387.xml><?xml version="1.0" encoding="utf-8"?>
<formControlPr xmlns="http://schemas.microsoft.com/office/spreadsheetml/2009/9/main" objectType="CheckBox" checked="Checked" fmlaLink="$K$76" lockText="1" noThreeD="1"/>
</file>

<file path=xl/ctrlProps/ctrlProp388.xml><?xml version="1.0" encoding="utf-8"?>
<formControlPr xmlns="http://schemas.microsoft.com/office/spreadsheetml/2009/9/main" objectType="CheckBox" fmlaLink="$K$81" lockText="1" noThreeD="1"/>
</file>

<file path=xl/ctrlProps/ctrlProp389.xml><?xml version="1.0" encoding="utf-8"?>
<formControlPr xmlns="http://schemas.microsoft.com/office/spreadsheetml/2009/9/main" objectType="CheckBox" checked="Checked" fmlaLink="$K$82" lockText="1" noThreeD="1"/>
</file>

<file path=xl/ctrlProps/ctrlProp39.xml><?xml version="1.0" encoding="utf-8"?>
<formControlPr xmlns="http://schemas.microsoft.com/office/spreadsheetml/2009/9/main" objectType="CheckBox" checked="Checked" fmlaLink="$K$50" lockText="1" noThreeD="1"/>
</file>

<file path=xl/ctrlProps/ctrlProp390.xml><?xml version="1.0" encoding="utf-8"?>
<formControlPr xmlns="http://schemas.microsoft.com/office/spreadsheetml/2009/9/main" objectType="CheckBox" fmlaLink="$K$83" lockText="1" noThreeD="1"/>
</file>

<file path=xl/ctrlProps/ctrlProp391.xml><?xml version="1.0" encoding="utf-8"?>
<formControlPr xmlns="http://schemas.microsoft.com/office/spreadsheetml/2009/9/main" objectType="CheckBox" fmlaLink="$K$84" lockText="1" noThreeD="1"/>
</file>

<file path=xl/ctrlProps/ctrlProp392.xml><?xml version="1.0" encoding="utf-8"?>
<formControlPr xmlns="http://schemas.microsoft.com/office/spreadsheetml/2009/9/main" objectType="CheckBox" fmlaLink="$K$95" lockText="1" noThreeD="1"/>
</file>

<file path=xl/ctrlProps/ctrlProp393.xml><?xml version="1.0" encoding="utf-8"?>
<formControlPr xmlns="http://schemas.microsoft.com/office/spreadsheetml/2009/9/main" objectType="CheckBox" fmlaLink="$K$96" lockText="1" noThreeD="1"/>
</file>

<file path=xl/ctrlProps/ctrlProp394.xml><?xml version="1.0" encoding="utf-8"?>
<formControlPr xmlns="http://schemas.microsoft.com/office/spreadsheetml/2009/9/main" objectType="CheckBox" fmlaLink="$K$97" lockText="1" noThreeD="1"/>
</file>

<file path=xl/ctrlProps/ctrlProp395.xml><?xml version="1.0" encoding="utf-8"?>
<formControlPr xmlns="http://schemas.microsoft.com/office/spreadsheetml/2009/9/main" objectType="CheckBox" checked="Checked" fmlaLink="$K$98" lockText="1" noThreeD="1"/>
</file>

<file path=xl/ctrlProps/ctrlProp396.xml><?xml version="1.0" encoding="utf-8"?>
<formControlPr xmlns="http://schemas.microsoft.com/office/spreadsheetml/2009/9/main" objectType="CheckBox" fmlaLink="$K$101" lockText="1" noThreeD="1"/>
</file>

<file path=xl/ctrlProps/ctrlProp397.xml><?xml version="1.0" encoding="utf-8"?>
<formControlPr xmlns="http://schemas.microsoft.com/office/spreadsheetml/2009/9/main" objectType="CheckBox" fmlaLink="$K$102" lockText="1" noThreeD="1"/>
</file>

<file path=xl/ctrlProps/ctrlProp398.xml><?xml version="1.0" encoding="utf-8"?>
<formControlPr xmlns="http://schemas.microsoft.com/office/spreadsheetml/2009/9/main" objectType="CheckBox" checked="Checked" fmlaLink="$K$103" lockText="1" noThreeD="1"/>
</file>

<file path=xl/ctrlProps/ctrlProp399.xml><?xml version="1.0" encoding="utf-8"?>
<formControlPr xmlns="http://schemas.microsoft.com/office/spreadsheetml/2009/9/main" objectType="CheckBox" fmlaLink="$K$104" lockText="1" noThreeD="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CheckBox" fmlaLink="$K$55" lockText="1" noThreeD="1"/>
</file>

<file path=xl/ctrlProps/ctrlProp400.xml><?xml version="1.0" encoding="utf-8"?>
<formControlPr xmlns="http://schemas.microsoft.com/office/spreadsheetml/2009/9/main" objectType="CheckBox" checked="Checked" fmlaLink="$K$107" lockText="1" noThreeD="1"/>
</file>

<file path=xl/ctrlProps/ctrlProp401.xml><?xml version="1.0" encoding="utf-8"?>
<formControlPr xmlns="http://schemas.microsoft.com/office/spreadsheetml/2009/9/main" objectType="CheckBox" fmlaLink="$K$108" lockText="1" noThreeD="1"/>
</file>

<file path=xl/ctrlProps/ctrlProp402.xml><?xml version="1.0" encoding="utf-8"?>
<formControlPr xmlns="http://schemas.microsoft.com/office/spreadsheetml/2009/9/main" objectType="CheckBox" fmlaLink="$K$109" lockText="1" noThreeD="1"/>
</file>

<file path=xl/ctrlProps/ctrlProp403.xml><?xml version="1.0" encoding="utf-8"?>
<formControlPr xmlns="http://schemas.microsoft.com/office/spreadsheetml/2009/9/main" objectType="CheckBox" fmlaLink="$K$110" lockText="1" noThreeD="1"/>
</file>

<file path=xl/ctrlProps/ctrlProp404.xml><?xml version="1.0" encoding="utf-8"?>
<formControlPr xmlns="http://schemas.microsoft.com/office/spreadsheetml/2009/9/main" objectType="CheckBox" fmlaLink="$K$113" lockText="1" noThreeD="1"/>
</file>

<file path=xl/ctrlProps/ctrlProp405.xml><?xml version="1.0" encoding="utf-8"?>
<formControlPr xmlns="http://schemas.microsoft.com/office/spreadsheetml/2009/9/main" objectType="CheckBox" checked="Checked" fmlaLink="$K$114" lockText="1" noThreeD="1"/>
</file>

<file path=xl/ctrlProps/ctrlProp406.xml><?xml version="1.0" encoding="utf-8"?>
<formControlPr xmlns="http://schemas.microsoft.com/office/spreadsheetml/2009/9/main" objectType="CheckBox" fmlaLink="$K$115" lockText="1" noThreeD="1"/>
</file>

<file path=xl/ctrlProps/ctrlProp407.xml><?xml version="1.0" encoding="utf-8"?>
<formControlPr xmlns="http://schemas.microsoft.com/office/spreadsheetml/2009/9/main" objectType="CheckBox" fmlaLink="$K$116" lockText="1" noThreeD="1"/>
</file>

<file path=xl/ctrlProps/ctrlProp408.xml><?xml version="1.0" encoding="utf-8"?>
<formControlPr xmlns="http://schemas.microsoft.com/office/spreadsheetml/2009/9/main" objectType="CheckBox" fmlaLink="$K$121" lockText="1" noThreeD="1"/>
</file>

<file path=xl/ctrlProps/ctrlProp409.xml><?xml version="1.0" encoding="utf-8"?>
<formControlPr xmlns="http://schemas.microsoft.com/office/spreadsheetml/2009/9/main" objectType="CheckBox" checked="Checked" fmlaLink="$K$122" lockText="1" noThreeD="1"/>
</file>

<file path=xl/ctrlProps/ctrlProp41.xml><?xml version="1.0" encoding="utf-8"?>
<formControlPr xmlns="http://schemas.microsoft.com/office/spreadsheetml/2009/9/main" objectType="CheckBox" fmlaLink="$K$56" lockText="1" noThreeD="1"/>
</file>

<file path=xl/ctrlProps/ctrlProp410.xml><?xml version="1.0" encoding="utf-8"?>
<formControlPr xmlns="http://schemas.microsoft.com/office/spreadsheetml/2009/9/main" objectType="CheckBox" fmlaLink="$K$123" lockText="1" noThreeD="1"/>
</file>

<file path=xl/ctrlProps/ctrlProp411.xml><?xml version="1.0" encoding="utf-8"?>
<formControlPr xmlns="http://schemas.microsoft.com/office/spreadsheetml/2009/9/main" objectType="CheckBox" fmlaLink="$K$124" lockText="1" noThreeD="1"/>
</file>

<file path=xl/ctrlProps/ctrlProp412.xml><?xml version="1.0" encoding="utf-8"?>
<formControlPr xmlns="http://schemas.microsoft.com/office/spreadsheetml/2009/9/main" objectType="CheckBox" fmlaLink="$K$87" lockText="1" noThreeD="1"/>
</file>

<file path=xl/ctrlProps/ctrlProp413.xml><?xml version="1.0" encoding="utf-8"?>
<formControlPr xmlns="http://schemas.microsoft.com/office/spreadsheetml/2009/9/main" objectType="CheckBox" fmlaLink="$K$88" lockText="1" noThreeD="1"/>
</file>

<file path=xl/ctrlProps/ctrlProp414.xml><?xml version="1.0" encoding="utf-8"?>
<formControlPr xmlns="http://schemas.microsoft.com/office/spreadsheetml/2009/9/main" objectType="CheckBox" checked="Checked" fmlaLink="$K$89" lockText="1" noThreeD="1"/>
</file>

<file path=xl/ctrlProps/ctrlProp415.xml><?xml version="1.0" encoding="utf-8"?>
<formControlPr xmlns="http://schemas.microsoft.com/office/spreadsheetml/2009/9/main" objectType="CheckBox" fmlaLink="$K$90" lockText="1" noThreeD="1"/>
</file>

<file path=xl/ctrlProps/ctrlProp416.xml><?xml version="1.0" encoding="utf-8"?>
<formControlPr xmlns="http://schemas.microsoft.com/office/spreadsheetml/2009/9/main" objectType="CheckBox" fmlaLink="$M$5" lockText="1" noThreeD="1"/>
</file>

<file path=xl/ctrlProps/ctrlProp417.xml><?xml version="1.0" encoding="utf-8"?>
<formControlPr xmlns="http://schemas.microsoft.com/office/spreadsheetml/2009/9/main" objectType="CheckBox" fmlaLink="$M$9" lockText="1" noThreeD="1"/>
</file>

<file path=xl/ctrlProps/ctrlProp418.xml><?xml version="1.0" encoding="utf-8"?>
<formControlPr xmlns="http://schemas.microsoft.com/office/spreadsheetml/2009/9/main" objectType="CheckBox" fmlaLink="$M$13" lockText="1" noThreeD="1"/>
</file>

<file path=xl/ctrlProps/ctrlProp419.xml><?xml version="1.0" encoding="utf-8"?>
<formControlPr xmlns="http://schemas.microsoft.com/office/spreadsheetml/2009/9/main" objectType="CheckBox" fmlaLink="$M$17" lockText="1" noThreeD="1"/>
</file>

<file path=xl/ctrlProps/ctrlProp42.xml><?xml version="1.0" encoding="utf-8"?>
<formControlPr xmlns="http://schemas.microsoft.com/office/spreadsheetml/2009/9/main" objectType="CheckBox" checked="Checked" fmlaLink="$K$57" lockText="1" noThreeD="1"/>
</file>

<file path=xl/ctrlProps/ctrlProp420.xml><?xml version="1.0" encoding="utf-8"?>
<formControlPr xmlns="http://schemas.microsoft.com/office/spreadsheetml/2009/9/main" objectType="CheckBox" fmlaLink="$M$21" lockText="1" noThreeD="1"/>
</file>

<file path=xl/ctrlProps/ctrlProp421.xml><?xml version="1.0" encoding="utf-8"?>
<formControlPr xmlns="http://schemas.microsoft.com/office/spreadsheetml/2009/9/main" objectType="CheckBox" fmlaLink="$M$25" lockText="1" noThreeD="1"/>
</file>

<file path=xl/ctrlProps/ctrlProp422.xml><?xml version="1.0" encoding="utf-8"?>
<formControlPr xmlns="http://schemas.microsoft.com/office/spreadsheetml/2009/9/main" objectType="CheckBox" fmlaLink="$M$29" lockText="1" noThreeD="1"/>
</file>

<file path=xl/ctrlProps/ctrlProp423.xml><?xml version="1.0" encoding="utf-8"?>
<formControlPr xmlns="http://schemas.microsoft.com/office/spreadsheetml/2009/9/main" objectType="CheckBox" fmlaLink="$M$33" lockText="1" noThreeD="1"/>
</file>

<file path=xl/ctrlProps/ctrlProp424.xml><?xml version="1.0" encoding="utf-8"?>
<formControlPr xmlns="http://schemas.microsoft.com/office/spreadsheetml/2009/9/main" objectType="CheckBox" fmlaLink="$M$41" lockText="1" noThreeD="1"/>
</file>

<file path=xl/ctrlProps/ctrlProp425.xml><?xml version="1.0" encoding="utf-8"?>
<formControlPr xmlns="http://schemas.microsoft.com/office/spreadsheetml/2009/9/main" objectType="CheckBox" fmlaLink="$M$37" lockText="1" noThreeD="1"/>
</file>

<file path=xl/ctrlProps/ctrlProp426.xml><?xml version="1.0" encoding="utf-8"?>
<formControlPr xmlns="http://schemas.microsoft.com/office/spreadsheetml/2009/9/main" objectType="CheckBox" fmlaLink="$M$45" lockText="1" noThreeD="1"/>
</file>

<file path=xl/ctrlProps/ctrlProp427.xml><?xml version="1.0" encoding="utf-8"?>
<formControlPr xmlns="http://schemas.microsoft.com/office/spreadsheetml/2009/9/main" objectType="CheckBox" fmlaLink="$M$49" lockText="1" noThreeD="1"/>
</file>

<file path=xl/ctrlProps/ctrlProp428.xml><?xml version="1.0" encoding="utf-8"?>
<formControlPr xmlns="http://schemas.microsoft.com/office/spreadsheetml/2009/9/main" objectType="CheckBox" fmlaLink="$M$53" lockText="1" noThreeD="1"/>
</file>

<file path=xl/ctrlProps/ctrlProp429.xml><?xml version="1.0" encoding="utf-8"?>
<formControlPr xmlns="http://schemas.microsoft.com/office/spreadsheetml/2009/9/main" objectType="CheckBox" fmlaLink="$M$57" lockText="1" noThreeD="1"/>
</file>

<file path=xl/ctrlProps/ctrlProp43.xml><?xml version="1.0" encoding="utf-8"?>
<formControlPr xmlns="http://schemas.microsoft.com/office/spreadsheetml/2009/9/main" objectType="CheckBox" fmlaLink="$K$58" lockText="1" noThreeD="1"/>
</file>

<file path=xl/ctrlProps/ctrlProp430.xml><?xml version="1.0" encoding="utf-8"?>
<formControlPr xmlns="http://schemas.microsoft.com/office/spreadsheetml/2009/9/main" objectType="CheckBox" fmlaLink="$M$61" lockText="1" noThreeD="1"/>
</file>

<file path=xl/ctrlProps/ctrlProp431.xml><?xml version="1.0" encoding="utf-8"?>
<formControlPr xmlns="http://schemas.microsoft.com/office/spreadsheetml/2009/9/main" objectType="CheckBox" fmlaLink="$M$65" lockText="1" noThreeD="1"/>
</file>

<file path=xl/ctrlProps/ctrlProp432.xml><?xml version="1.0" encoding="utf-8"?>
<formControlPr xmlns="http://schemas.microsoft.com/office/spreadsheetml/2009/9/main" objectType="CheckBox" fmlaLink="$M$71" lockText="1" noThreeD="1"/>
</file>

<file path=xl/ctrlProps/ctrlProp433.xml><?xml version="1.0" encoding="utf-8"?>
<formControlPr xmlns="http://schemas.microsoft.com/office/spreadsheetml/2009/9/main" objectType="CheckBox" fmlaLink="$M$75" lockText="1" noThreeD="1"/>
</file>

<file path=xl/ctrlProps/ctrlProp434.xml><?xml version="1.0" encoding="utf-8"?>
<formControlPr xmlns="http://schemas.microsoft.com/office/spreadsheetml/2009/9/main" objectType="CheckBox" fmlaLink="$M$79" lockText="1" noThreeD="1"/>
</file>

<file path=xl/ctrlProps/ctrlProp435.xml><?xml version="1.0" encoding="utf-8"?>
<formControlPr xmlns="http://schemas.microsoft.com/office/spreadsheetml/2009/9/main" objectType="CheckBox" fmlaLink="$M$83" lockText="1" noThreeD="1"/>
</file>

<file path=xl/ctrlProps/ctrlProp436.xml><?xml version="1.0" encoding="utf-8"?>
<formControlPr xmlns="http://schemas.microsoft.com/office/spreadsheetml/2009/9/main" objectType="CheckBox" fmlaLink="$M$87" lockText="1" noThreeD="1"/>
</file>

<file path=xl/ctrlProps/ctrlProp437.xml><?xml version="1.0" encoding="utf-8"?>
<formControlPr xmlns="http://schemas.microsoft.com/office/spreadsheetml/2009/9/main" objectType="CheckBox" fmlaLink="$M$91" lockText="1" noThreeD="1"/>
</file>

<file path=xl/ctrlProps/ctrlProp438.xml><?xml version="1.0" encoding="utf-8"?>
<formControlPr xmlns="http://schemas.microsoft.com/office/spreadsheetml/2009/9/main" objectType="CheckBox" fmlaLink="$M$95" lockText="1" noThreeD="1"/>
</file>

<file path=xl/ctrlProps/ctrlProp439.xml><?xml version="1.0" encoding="utf-8"?>
<formControlPr xmlns="http://schemas.microsoft.com/office/spreadsheetml/2009/9/main" objectType="CheckBox" fmlaLink="$M$99" lockText="1" noThreeD="1"/>
</file>

<file path=xl/ctrlProps/ctrlProp44.xml><?xml version="1.0" encoding="utf-8"?>
<formControlPr xmlns="http://schemas.microsoft.com/office/spreadsheetml/2009/9/main" objectType="CheckBox" fmlaLink="$K$61" lockText="1" noThreeD="1"/>
</file>

<file path=xl/ctrlProps/ctrlProp440.xml><?xml version="1.0" encoding="utf-8"?>
<formControlPr xmlns="http://schemas.microsoft.com/office/spreadsheetml/2009/9/main" objectType="CheckBox" fmlaLink="$M$103" lockText="1" noThreeD="1"/>
</file>

<file path=xl/ctrlProps/ctrlProp441.xml><?xml version="1.0" encoding="utf-8"?>
<formControlPr xmlns="http://schemas.microsoft.com/office/spreadsheetml/2009/9/main" objectType="CheckBox" fmlaLink="$M$107" lockText="1" noThreeD="1"/>
</file>

<file path=xl/ctrlProps/ctrlProp442.xml><?xml version="1.0" encoding="utf-8"?>
<formControlPr xmlns="http://schemas.microsoft.com/office/spreadsheetml/2009/9/main" objectType="CheckBox" fmlaLink="$M$111" lockText="1" noThreeD="1"/>
</file>

<file path=xl/ctrlProps/ctrlProp443.xml><?xml version="1.0" encoding="utf-8"?>
<formControlPr xmlns="http://schemas.microsoft.com/office/spreadsheetml/2009/9/main" objectType="CheckBox" fmlaLink="$M$115" lockText="1" noThreeD="1"/>
</file>

<file path=xl/ctrlProps/ctrlProp444.xml><?xml version="1.0" encoding="utf-8"?>
<formControlPr xmlns="http://schemas.microsoft.com/office/spreadsheetml/2009/9/main" objectType="CheckBox" fmlaLink="$M$119" lockText="1" noThreeD="1"/>
</file>

<file path=xl/ctrlProps/ctrlProp445.xml><?xml version="1.0" encoding="utf-8"?>
<formControlPr xmlns="http://schemas.microsoft.com/office/spreadsheetml/2009/9/main" objectType="CheckBox" fmlaLink="$M$123" lockText="1" noThreeD="1"/>
</file>

<file path=xl/ctrlProps/ctrlProp446.xml><?xml version="1.0" encoding="utf-8"?>
<formControlPr xmlns="http://schemas.microsoft.com/office/spreadsheetml/2009/9/main" objectType="CheckBox" fmlaLink="$M$127" lockText="1" noThreeD="1"/>
</file>

<file path=xl/ctrlProps/ctrlProp447.xml><?xml version="1.0" encoding="utf-8"?>
<formControlPr xmlns="http://schemas.microsoft.com/office/spreadsheetml/2009/9/main" objectType="CheckBox" fmlaLink="$M$131" lockText="1" noThreeD="1"/>
</file>

<file path=xl/ctrlProps/ctrlProp448.xml><?xml version="1.0" encoding="utf-8"?>
<formControlPr xmlns="http://schemas.microsoft.com/office/spreadsheetml/2009/9/main" objectType="CheckBox" fmlaLink="$M$135" lockText="1" noThreeD="1"/>
</file>

<file path=xl/ctrlProps/ctrlProp449.xml><?xml version="1.0" encoding="utf-8"?>
<formControlPr xmlns="http://schemas.microsoft.com/office/spreadsheetml/2009/9/main" objectType="CheckBox" fmlaLink="$M$139" lockText="1" noThreeD="1"/>
</file>

<file path=xl/ctrlProps/ctrlProp45.xml><?xml version="1.0" encoding="utf-8"?>
<formControlPr xmlns="http://schemas.microsoft.com/office/spreadsheetml/2009/9/main" objectType="CheckBox" fmlaLink="$K$62" lockText="1" noThreeD="1"/>
</file>

<file path=xl/ctrlProps/ctrlProp450.xml><?xml version="1.0" encoding="utf-8"?>
<formControlPr xmlns="http://schemas.microsoft.com/office/spreadsheetml/2009/9/main" objectType="CheckBox" fmlaLink="$M$143" lockText="1" noThreeD="1"/>
</file>

<file path=xl/ctrlProps/ctrlProp451.xml><?xml version="1.0" encoding="utf-8"?>
<formControlPr xmlns="http://schemas.microsoft.com/office/spreadsheetml/2009/9/main" objectType="CheckBox" fmlaLink="$M$147" lockText="1" noThreeD="1"/>
</file>

<file path=xl/ctrlProps/ctrlProp452.xml><?xml version="1.0" encoding="utf-8"?>
<formControlPr xmlns="http://schemas.microsoft.com/office/spreadsheetml/2009/9/main" objectType="CheckBox" fmlaLink="$M$151" lockText="1" noThreeD="1"/>
</file>

<file path=xl/ctrlProps/ctrlProp453.xml><?xml version="1.0" encoding="utf-8"?>
<formControlPr xmlns="http://schemas.microsoft.com/office/spreadsheetml/2009/9/main" objectType="CheckBox" fmlaLink="$M$155" lockText="1" noThreeD="1"/>
</file>

<file path=xl/ctrlProps/ctrlProp454.xml><?xml version="1.0" encoding="utf-8"?>
<formControlPr xmlns="http://schemas.microsoft.com/office/spreadsheetml/2009/9/main" objectType="CheckBox" fmlaLink="$M$159" lockText="1" noThreeD="1"/>
</file>

<file path=xl/ctrlProps/ctrlProp455.xml><?xml version="1.0" encoding="utf-8"?>
<formControlPr xmlns="http://schemas.microsoft.com/office/spreadsheetml/2009/9/main" objectType="CheckBox" fmlaLink="$M$163" lockText="1" noThreeD="1"/>
</file>

<file path=xl/ctrlProps/ctrlProp456.xml><?xml version="1.0" encoding="utf-8"?>
<formControlPr xmlns="http://schemas.microsoft.com/office/spreadsheetml/2009/9/main" objectType="CheckBox" fmlaLink="$M$167" lockText="1" noThreeD="1"/>
</file>

<file path=xl/ctrlProps/ctrlProp457.xml><?xml version="1.0" encoding="utf-8"?>
<formControlPr xmlns="http://schemas.microsoft.com/office/spreadsheetml/2009/9/main" objectType="CheckBox" fmlaLink="$M$171" lockText="1" noThreeD="1"/>
</file>

<file path=xl/ctrlProps/ctrlProp458.xml><?xml version="1.0" encoding="utf-8"?>
<formControlPr xmlns="http://schemas.microsoft.com/office/spreadsheetml/2009/9/main" objectType="CheckBox" fmlaLink="$M$175" lockText="1" noThreeD="1"/>
</file>

<file path=xl/ctrlProps/ctrlProp459.xml><?xml version="1.0" encoding="utf-8"?>
<formControlPr xmlns="http://schemas.microsoft.com/office/spreadsheetml/2009/9/main" objectType="CheckBox" fmlaLink="$M$179" lockText="1" noThreeD="1"/>
</file>

<file path=xl/ctrlProps/ctrlProp46.xml><?xml version="1.0" encoding="utf-8"?>
<formControlPr xmlns="http://schemas.microsoft.com/office/spreadsheetml/2009/9/main" objectType="CheckBox" fmlaLink="$K$63" lockText="1" noThreeD="1"/>
</file>

<file path=xl/ctrlProps/ctrlProp460.xml><?xml version="1.0" encoding="utf-8"?>
<formControlPr xmlns="http://schemas.microsoft.com/office/spreadsheetml/2009/9/main" objectType="CheckBox" fmlaLink="$M$183" lockText="1" noThreeD="1"/>
</file>

<file path=xl/ctrlProps/ctrlProp461.xml><?xml version="1.0" encoding="utf-8"?>
<formControlPr xmlns="http://schemas.microsoft.com/office/spreadsheetml/2009/9/main" objectType="CheckBox" fmlaLink="$M$187" lockText="1" noThreeD="1"/>
</file>

<file path=xl/ctrlProps/ctrlProp462.xml><?xml version="1.0" encoding="utf-8"?>
<formControlPr xmlns="http://schemas.microsoft.com/office/spreadsheetml/2009/9/main" objectType="CheckBox" fmlaLink="$M$191" lockText="1" noThreeD="1"/>
</file>

<file path=xl/ctrlProps/ctrlProp463.xml><?xml version="1.0" encoding="utf-8"?>
<formControlPr xmlns="http://schemas.microsoft.com/office/spreadsheetml/2009/9/main" objectType="CheckBox" fmlaLink="$M$195" lockText="1" noThreeD="1"/>
</file>

<file path=xl/ctrlProps/ctrlProp464.xml><?xml version="1.0" encoding="utf-8"?>
<formControlPr xmlns="http://schemas.microsoft.com/office/spreadsheetml/2009/9/main" objectType="CheckBox" fmlaLink="$M$199" lockText="1" noThreeD="1"/>
</file>

<file path=xl/ctrlProps/ctrlProp465.xml><?xml version="1.0" encoding="utf-8"?>
<formControlPr xmlns="http://schemas.microsoft.com/office/spreadsheetml/2009/9/main" objectType="CheckBox" fmlaLink="$M$203" lockText="1" noThreeD="1"/>
</file>

<file path=xl/ctrlProps/ctrlProp466.xml><?xml version="1.0" encoding="utf-8"?>
<formControlPr xmlns="http://schemas.microsoft.com/office/spreadsheetml/2009/9/main" objectType="CheckBox" fmlaLink="$M$207" lockText="1" noThreeD="1"/>
</file>

<file path=xl/ctrlProps/ctrlProp467.xml><?xml version="1.0" encoding="utf-8"?>
<formControlPr xmlns="http://schemas.microsoft.com/office/spreadsheetml/2009/9/main" objectType="CheckBox" checked="Checked" fmlaLink="$M$211" lockText="1" noThreeD="1"/>
</file>

<file path=xl/ctrlProps/ctrlProp468.xml><?xml version="1.0" encoding="utf-8"?>
<formControlPr xmlns="http://schemas.microsoft.com/office/spreadsheetml/2009/9/main" objectType="CheckBox" checked="Checked" fmlaLink="$M$215" lockText="1" noThreeD="1"/>
</file>

<file path=xl/ctrlProps/ctrlProp469.xml><?xml version="1.0" encoding="utf-8"?>
<formControlPr xmlns="http://schemas.microsoft.com/office/spreadsheetml/2009/9/main" objectType="CheckBox" fmlaLink="$M$219" lockText="1" noThreeD="1"/>
</file>

<file path=xl/ctrlProps/ctrlProp47.xml><?xml version="1.0" encoding="utf-8"?>
<formControlPr xmlns="http://schemas.microsoft.com/office/spreadsheetml/2009/9/main" objectType="CheckBox" checked="Checked" fmlaLink="$K$64" lockText="1" noThreeD="1"/>
</file>

<file path=xl/ctrlProps/ctrlProp470.xml><?xml version="1.0" encoding="utf-8"?>
<formControlPr xmlns="http://schemas.microsoft.com/office/spreadsheetml/2009/9/main" objectType="CheckBox" fmlaLink="$M$223" lockText="1" noThreeD="1"/>
</file>

<file path=xl/ctrlProps/ctrlProp471.xml><?xml version="1.0" encoding="utf-8"?>
<formControlPr xmlns="http://schemas.microsoft.com/office/spreadsheetml/2009/9/main" objectType="CheckBox" fmlaLink="$M$227" lockText="1" noThreeD="1"/>
</file>

<file path=xl/ctrlProps/ctrlProp472.xml><?xml version="1.0" encoding="utf-8"?>
<formControlPr xmlns="http://schemas.microsoft.com/office/spreadsheetml/2009/9/main" objectType="CheckBox" fmlaLink="$M$231" lockText="1" noThreeD="1"/>
</file>

<file path=xl/ctrlProps/ctrlProp473.xml><?xml version="1.0" encoding="utf-8"?>
<formControlPr xmlns="http://schemas.microsoft.com/office/spreadsheetml/2009/9/main" objectType="CheckBox" fmlaLink="$M$235" lockText="1" noThreeD="1"/>
</file>

<file path=xl/ctrlProps/ctrlProp474.xml><?xml version="1.0" encoding="utf-8"?>
<formControlPr xmlns="http://schemas.microsoft.com/office/spreadsheetml/2009/9/main" objectType="CheckBox" fmlaLink="$M$239" lockText="1" noThreeD="1"/>
</file>

<file path=xl/ctrlProps/ctrlProp475.xml><?xml version="1.0" encoding="utf-8"?>
<formControlPr xmlns="http://schemas.microsoft.com/office/spreadsheetml/2009/9/main" objectType="CheckBox" fmlaLink="$M$243" lockText="1" noThreeD="1"/>
</file>

<file path=xl/ctrlProps/ctrlProp476.xml><?xml version="1.0" encoding="utf-8"?>
<formControlPr xmlns="http://schemas.microsoft.com/office/spreadsheetml/2009/9/main" objectType="CheckBox" fmlaLink="$M$247" lockText="1" noThreeD="1"/>
</file>

<file path=xl/ctrlProps/ctrlProp477.xml><?xml version="1.0" encoding="utf-8"?>
<formControlPr xmlns="http://schemas.microsoft.com/office/spreadsheetml/2009/9/main" objectType="CheckBox" fmlaLink="$M$253" lockText="1" noThreeD="1"/>
</file>

<file path=xl/ctrlProps/ctrlProp478.xml><?xml version="1.0" encoding="utf-8"?>
<formControlPr xmlns="http://schemas.microsoft.com/office/spreadsheetml/2009/9/main" objectType="CheckBox" fmlaLink="$M$257" lockText="1" noThreeD="1"/>
</file>

<file path=xl/ctrlProps/ctrlProp479.xml><?xml version="1.0" encoding="utf-8"?>
<formControlPr xmlns="http://schemas.microsoft.com/office/spreadsheetml/2009/9/main" objectType="CheckBox" fmlaLink="$M$261" lockText="1" noThreeD="1"/>
</file>

<file path=xl/ctrlProps/ctrlProp48.xml><?xml version="1.0" encoding="utf-8"?>
<formControlPr xmlns="http://schemas.microsoft.com/office/spreadsheetml/2009/9/main" objectType="CheckBox" fmlaLink="$K$67" lockText="1" noThreeD="1"/>
</file>

<file path=xl/ctrlProps/ctrlProp480.xml><?xml version="1.0" encoding="utf-8"?>
<formControlPr xmlns="http://schemas.microsoft.com/office/spreadsheetml/2009/9/main" objectType="CheckBox" fmlaLink="$M$265" lockText="1" noThreeD="1"/>
</file>

<file path=xl/ctrlProps/ctrlProp481.xml><?xml version="1.0" encoding="utf-8"?>
<formControlPr xmlns="http://schemas.microsoft.com/office/spreadsheetml/2009/9/main" objectType="CheckBox" fmlaLink="$M$269" lockText="1" noThreeD="1"/>
</file>

<file path=xl/ctrlProps/ctrlProp482.xml><?xml version="1.0" encoding="utf-8"?>
<formControlPr xmlns="http://schemas.microsoft.com/office/spreadsheetml/2009/9/main" objectType="CheckBox" checked="Checked" fmlaLink="$M$273" lockText="1" noThreeD="1"/>
</file>

<file path=xl/ctrlProps/ctrlProp483.xml><?xml version="1.0" encoding="utf-8"?>
<formControlPr xmlns="http://schemas.microsoft.com/office/spreadsheetml/2009/9/main" objectType="CheckBox" fmlaLink="$M$277" lockText="1" noThreeD="1"/>
</file>

<file path=xl/ctrlProps/ctrlProp484.xml><?xml version="1.0" encoding="utf-8"?>
<formControlPr xmlns="http://schemas.microsoft.com/office/spreadsheetml/2009/9/main" objectType="CheckBox" fmlaLink="$M$281" lockText="1" noThreeD="1"/>
</file>

<file path=xl/ctrlProps/ctrlProp485.xml><?xml version="1.0" encoding="utf-8"?>
<formControlPr xmlns="http://schemas.microsoft.com/office/spreadsheetml/2009/9/main" objectType="CheckBox" fmlaLink="$M$285" lockText="1" noThreeD="1"/>
</file>

<file path=xl/ctrlProps/ctrlProp486.xml><?xml version="1.0" encoding="utf-8"?>
<formControlPr xmlns="http://schemas.microsoft.com/office/spreadsheetml/2009/9/main" objectType="CheckBox" fmlaLink="$M$289" lockText="1" noThreeD="1"/>
</file>

<file path=xl/ctrlProps/ctrlProp487.xml><?xml version="1.0" encoding="utf-8"?>
<formControlPr xmlns="http://schemas.microsoft.com/office/spreadsheetml/2009/9/main" objectType="CheckBox" fmlaLink="$M$295" lockText="1" noThreeD="1"/>
</file>

<file path=xl/ctrlProps/ctrlProp488.xml><?xml version="1.0" encoding="utf-8"?>
<formControlPr xmlns="http://schemas.microsoft.com/office/spreadsheetml/2009/9/main" objectType="CheckBox" fmlaLink="$M$299" lockText="1" noThreeD="1"/>
</file>

<file path=xl/ctrlProps/ctrlProp489.xml><?xml version="1.0" encoding="utf-8"?>
<formControlPr xmlns="http://schemas.microsoft.com/office/spreadsheetml/2009/9/main" objectType="CheckBox" fmlaLink="$M$303" lockText="1" noThreeD="1"/>
</file>

<file path=xl/ctrlProps/ctrlProp49.xml><?xml version="1.0" encoding="utf-8"?>
<formControlPr xmlns="http://schemas.microsoft.com/office/spreadsheetml/2009/9/main" objectType="CheckBox" fmlaLink="$K$68" lockText="1" noThreeD="1"/>
</file>

<file path=xl/ctrlProps/ctrlProp490.xml><?xml version="1.0" encoding="utf-8"?>
<formControlPr xmlns="http://schemas.microsoft.com/office/spreadsheetml/2009/9/main" objectType="CheckBox" fmlaLink="$M$307" lockText="1" noThreeD="1"/>
</file>

<file path=xl/ctrlProps/ctrlProp491.xml><?xml version="1.0" encoding="utf-8"?>
<formControlPr xmlns="http://schemas.microsoft.com/office/spreadsheetml/2009/9/main" objectType="CheckBox" fmlaLink="$M$311" lockText="1" noThreeD="1"/>
</file>

<file path=xl/ctrlProps/ctrlProp492.xml><?xml version="1.0" encoding="utf-8"?>
<formControlPr xmlns="http://schemas.microsoft.com/office/spreadsheetml/2009/9/main" objectType="CheckBox" fmlaLink="$M$315" lockText="1" noThreeD="1"/>
</file>

<file path=xl/ctrlProps/ctrlProp493.xml><?xml version="1.0" encoding="utf-8"?>
<formControlPr xmlns="http://schemas.microsoft.com/office/spreadsheetml/2009/9/main" objectType="CheckBox" fmlaLink="$M$319" lockText="1" noThreeD="1"/>
</file>

<file path=xl/ctrlProps/ctrlProp494.xml><?xml version="1.0" encoding="utf-8"?>
<formControlPr xmlns="http://schemas.microsoft.com/office/spreadsheetml/2009/9/main" objectType="CheckBox" fmlaLink="$M$323" lockText="1" noThreeD="1"/>
</file>

<file path=xl/ctrlProps/ctrlProp495.xml><?xml version="1.0" encoding="utf-8"?>
<formControlPr xmlns="http://schemas.microsoft.com/office/spreadsheetml/2009/9/main" objectType="CheckBox" fmlaLink="$M$329" lockText="1" noThreeD="1"/>
</file>

<file path=xl/ctrlProps/ctrlProp496.xml><?xml version="1.0" encoding="utf-8"?>
<formControlPr xmlns="http://schemas.microsoft.com/office/spreadsheetml/2009/9/main" objectType="CheckBox" fmlaLink="$M$333" lockText="1" noThreeD="1"/>
</file>

<file path=xl/ctrlProps/ctrlProp497.xml><?xml version="1.0" encoding="utf-8"?>
<formControlPr xmlns="http://schemas.microsoft.com/office/spreadsheetml/2009/9/main" objectType="CheckBox" fmlaLink="$M$337" lockText="1" noThreeD="1"/>
</file>

<file path=xl/ctrlProps/ctrlProp498.xml><?xml version="1.0" encoding="utf-8"?>
<formControlPr xmlns="http://schemas.microsoft.com/office/spreadsheetml/2009/9/main" objectType="CheckBox" fmlaLink="$M$341" lockText="1" noThreeD="1"/>
</file>

<file path=xl/ctrlProps/ctrlProp499.xml><?xml version="1.0" encoding="utf-8"?>
<formControlPr xmlns="http://schemas.microsoft.com/office/spreadsheetml/2009/9/main" objectType="CheckBox" fmlaLink="$M$345" lockText="1" noThreeD="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CheckBox" fmlaLink="$K$69" lockText="1" noThreeD="1"/>
</file>

<file path=xl/ctrlProps/ctrlProp500.xml><?xml version="1.0" encoding="utf-8"?>
<formControlPr xmlns="http://schemas.microsoft.com/office/spreadsheetml/2009/9/main" objectType="CheckBox" fmlaLink="$M$351" lockText="1" noThreeD="1"/>
</file>

<file path=xl/ctrlProps/ctrlProp501.xml><?xml version="1.0" encoding="utf-8"?>
<formControlPr xmlns="http://schemas.microsoft.com/office/spreadsheetml/2009/9/main" objectType="CheckBox" fmlaLink="$M$358" lockText="1" noThreeD="1"/>
</file>

<file path=xl/ctrlProps/ctrlProp502.xml><?xml version="1.0" encoding="utf-8"?>
<formControlPr xmlns="http://schemas.microsoft.com/office/spreadsheetml/2009/9/main" objectType="CheckBox" fmlaLink="$M$365" lockText="1" noThreeD="1"/>
</file>

<file path=xl/ctrlProps/ctrlProp503.xml><?xml version="1.0" encoding="utf-8"?>
<formControlPr xmlns="http://schemas.microsoft.com/office/spreadsheetml/2009/9/main" objectType="CheckBox" fmlaLink="$M$369" lockText="1" noThreeD="1"/>
</file>

<file path=xl/ctrlProps/ctrlProp504.xml><?xml version="1.0" encoding="utf-8"?>
<formControlPr xmlns="http://schemas.microsoft.com/office/spreadsheetml/2009/9/main" objectType="CheckBox" fmlaLink="$M$373" lockText="1" noThreeD="1"/>
</file>

<file path=xl/ctrlProps/ctrlProp505.xml><?xml version="1.0" encoding="utf-8"?>
<formControlPr xmlns="http://schemas.microsoft.com/office/spreadsheetml/2009/9/main" objectType="CheckBox" fmlaLink="$M$377" lockText="1" noThreeD="1"/>
</file>

<file path=xl/ctrlProps/ctrlProp506.xml><?xml version="1.0" encoding="utf-8"?>
<formControlPr xmlns="http://schemas.microsoft.com/office/spreadsheetml/2009/9/main" objectType="CheckBox" fmlaLink="$M$381" lockText="1" noThreeD="1"/>
</file>

<file path=xl/ctrlProps/ctrlProp507.xml><?xml version="1.0" encoding="utf-8"?>
<formControlPr xmlns="http://schemas.microsoft.com/office/spreadsheetml/2009/9/main" objectType="CheckBox" fmlaLink="$M$385" lockText="1" noThreeD="1"/>
</file>

<file path=xl/ctrlProps/ctrlProp508.xml><?xml version="1.0" encoding="utf-8"?>
<formControlPr xmlns="http://schemas.microsoft.com/office/spreadsheetml/2009/9/main" objectType="CheckBox" fmlaLink="$M$389" lockText="1" noThreeD="1"/>
</file>

<file path=xl/ctrlProps/ctrlProp509.xml><?xml version="1.0" encoding="utf-8"?>
<formControlPr xmlns="http://schemas.microsoft.com/office/spreadsheetml/2009/9/main" objectType="CheckBox" fmlaLink="$M$393" lockText="1" noThreeD="1"/>
</file>

<file path=xl/ctrlProps/ctrlProp51.xml><?xml version="1.0" encoding="utf-8"?>
<formControlPr xmlns="http://schemas.microsoft.com/office/spreadsheetml/2009/9/main" objectType="CheckBox" checked="Checked" fmlaLink="$K$70" lockText="1" noThreeD="1"/>
</file>

<file path=xl/ctrlProps/ctrlProp510.xml><?xml version="1.0" encoding="utf-8"?>
<formControlPr xmlns="http://schemas.microsoft.com/office/spreadsheetml/2009/9/main" objectType="CheckBox" checked="Checked" fmlaLink="$M$399" lockText="1" noThreeD="1"/>
</file>

<file path=xl/ctrlProps/ctrlProp511.xml><?xml version="1.0" encoding="utf-8"?>
<formControlPr xmlns="http://schemas.microsoft.com/office/spreadsheetml/2009/9/main" objectType="CheckBox" fmlaLink="$M$403" lockText="1" noThreeD="1"/>
</file>

<file path=xl/ctrlProps/ctrlProp512.xml><?xml version="1.0" encoding="utf-8"?>
<formControlPr xmlns="http://schemas.microsoft.com/office/spreadsheetml/2009/9/main" objectType="CheckBox" fmlaLink="$M$407" lockText="1" noThreeD="1"/>
</file>

<file path=xl/ctrlProps/ctrlProp513.xml><?xml version="1.0" encoding="utf-8"?>
<formControlPr xmlns="http://schemas.microsoft.com/office/spreadsheetml/2009/9/main" objectType="CheckBox" fmlaLink="$M$411" lockText="1" noThreeD="1"/>
</file>

<file path=xl/ctrlProps/ctrlProp514.xml><?xml version="1.0" encoding="utf-8"?>
<formControlPr xmlns="http://schemas.microsoft.com/office/spreadsheetml/2009/9/main" objectType="CheckBox" checked="Checked" fmlaLink="$M$415" lockText="1" noThreeD="1"/>
</file>

<file path=xl/ctrlProps/ctrlProp515.xml><?xml version="1.0" encoding="utf-8"?>
<formControlPr xmlns="http://schemas.microsoft.com/office/spreadsheetml/2009/9/main" objectType="CheckBox" checked="Checked" fmlaLink="$M$419" lockText="1" noThreeD="1"/>
</file>

<file path=xl/ctrlProps/ctrlProp516.xml><?xml version="1.0" encoding="utf-8"?>
<formControlPr xmlns="http://schemas.microsoft.com/office/spreadsheetml/2009/9/main" objectType="CheckBox" checked="Checked" fmlaLink="$M$423" lockText="1" noThreeD="1"/>
</file>

<file path=xl/ctrlProps/ctrlProp517.xml><?xml version="1.0" encoding="utf-8"?>
<formControlPr xmlns="http://schemas.microsoft.com/office/spreadsheetml/2009/9/main" objectType="Button" lockText="1"/>
</file>

<file path=xl/ctrlProps/ctrlProp52.xml><?xml version="1.0" encoding="utf-8"?>
<formControlPr xmlns="http://schemas.microsoft.com/office/spreadsheetml/2009/9/main" objectType="CheckBox" fmlaLink="$K$75" lockText="1" noThreeD="1"/>
</file>

<file path=xl/ctrlProps/ctrlProp53.xml><?xml version="1.0" encoding="utf-8"?>
<formControlPr xmlns="http://schemas.microsoft.com/office/spreadsheetml/2009/9/main" objectType="CheckBox" fmlaLink="$K$76" lockText="1" noThreeD="1"/>
</file>

<file path=xl/ctrlProps/ctrlProp54.xml><?xml version="1.0" encoding="utf-8"?>
<formControlPr xmlns="http://schemas.microsoft.com/office/spreadsheetml/2009/9/main" objectType="CheckBox" fmlaLink="$K$77" lockText="1" noThreeD="1"/>
</file>

<file path=xl/ctrlProps/ctrlProp55.xml><?xml version="1.0" encoding="utf-8"?>
<formControlPr xmlns="http://schemas.microsoft.com/office/spreadsheetml/2009/9/main" objectType="CheckBox" checked="Checked" fmlaLink="$K$78" lockText="1" noThreeD="1"/>
</file>

<file path=xl/ctrlProps/ctrlProp56.xml><?xml version="1.0" encoding="utf-8"?>
<formControlPr xmlns="http://schemas.microsoft.com/office/spreadsheetml/2009/9/main" objectType="CheckBox" fmlaLink="$K$81" lockText="1" noThreeD="1"/>
</file>

<file path=xl/ctrlProps/ctrlProp57.xml><?xml version="1.0" encoding="utf-8"?>
<formControlPr xmlns="http://schemas.microsoft.com/office/spreadsheetml/2009/9/main" objectType="CheckBox" fmlaLink="$K$82" lockText="1" noThreeD="1"/>
</file>

<file path=xl/ctrlProps/ctrlProp58.xml><?xml version="1.0" encoding="utf-8"?>
<formControlPr xmlns="http://schemas.microsoft.com/office/spreadsheetml/2009/9/main" objectType="CheckBox" checked="Checked" fmlaLink="$K$83" lockText="1" noThreeD="1"/>
</file>

<file path=xl/ctrlProps/ctrlProp59.xml><?xml version="1.0" encoding="utf-8"?>
<formControlPr xmlns="http://schemas.microsoft.com/office/spreadsheetml/2009/9/main" objectType="CheckBox" fmlaLink="$K$84" lockText="1" noThreeD="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CheckBox" fmlaLink="$K$87" lockText="1" noThreeD="1"/>
</file>

<file path=xl/ctrlProps/ctrlProp61.xml><?xml version="1.0" encoding="utf-8"?>
<formControlPr xmlns="http://schemas.microsoft.com/office/spreadsheetml/2009/9/main" objectType="CheckBox" fmlaLink="$K$88" lockText="1" noThreeD="1"/>
</file>

<file path=xl/ctrlProps/ctrlProp62.xml><?xml version="1.0" encoding="utf-8"?>
<formControlPr xmlns="http://schemas.microsoft.com/office/spreadsheetml/2009/9/main" objectType="CheckBox" checked="Checked" fmlaLink="$K$89" lockText="1" noThreeD="1"/>
</file>

<file path=xl/ctrlProps/ctrlProp63.xml><?xml version="1.0" encoding="utf-8"?>
<formControlPr xmlns="http://schemas.microsoft.com/office/spreadsheetml/2009/9/main" objectType="CheckBox" fmlaLink="$K$90" lockText="1" noThreeD="1"/>
</file>

<file path=xl/ctrlProps/ctrlProp64.xml><?xml version="1.0" encoding="utf-8"?>
<formControlPr xmlns="http://schemas.microsoft.com/office/spreadsheetml/2009/9/main" objectType="CheckBox" fmlaLink="$K$93" lockText="1" noThreeD="1"/>
</file>

<file path=xl/ctrlProps/ctrlProp65.xml><?xml version="1.0" encoding="utf-8"?>
<formControlPr xmlns="http://schemas.microsoft.com/office/spreadsheetml/2009/9/main" objectType="CheckBox" fmlaLink="$K$94" lockText="1" noThreeD="1"/>
</file>

<file path=xl/ctrlProps/ctrlProp66.xml><?xml version="1.0" encoding="utf-8"?>
<formControlPr xmlns="http://schemas.microsoft.com/office/spreadsheetml/2009/9/main" objectType="CheckBox" checked="Checked" fmlaLink="$K$95" lockText="1" noThreeD="1"/>
</file>

<file path=xl/ctrlProps/ctrlProp67.xml><?xml version="1.0" encoding="utf-8"?>
<formControlPr xmlns="http://schemas.microsoft.com/office/spreadsheetml/2009/9/main" objectType="CheckBox" fmlaLink="$K$96" lockText="1" noThreeD="1"/>
</file>

<file path=xl/ctrlProps/ctrlProp68.xml><?xml version="1.0" encoding="utf-8"?>
<formControlPr xmlns="http://schemas.microsoft.com/office/spreadsheetml/2009/9/main" objectType="CheckBox" fmlaLink="$K$101" lockText="1" noThreeD="1"/>
</file>

<file path=xl/ctrlProps/ctrlProp69.xml><?xml version="1.0" encoding="utf-8"?>
<formControlPr xmlns="http://schemas.microsoft.com/office/spreadsheetml/2009/9/main" objectType="CheckBox" fmlaLink="$K$102" lockText="1" noThreeD="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CheckBox" fmlaLink="$K$103" lockText="1" noThreeD="1"/>
</file>

<file path=xl/ctrlProps/ctrlProp71.xml><?xml version="1.0" encoding="utf-8"?>
<formControlPr xmlns="http://schemas.microsoft.com/office/spreadsheetml/2009/9/main" objectType="CheckBox" checked="Checked" fmlaLink="$K$104" lockText="1" noThreeD="1"/>
</file>

<file path=xl/ctrlProps/ctrlProp72.xml><?xml version="1.0" encoding="utf-8"?>
<formControlPr xmlns="http://schemas.microsoft.com/office/spreadsheetml/2009/9/main" objectType="CheckBox" fmlaLink="$K$109" lockText="1" noThreeD="1"/>
</file>

<file path=xl/ctrlProps/ctrlProp73.xml><?xml version="1.0" encoding="utf-8"?>
<formControlPr xmlns="http://schemas.microsoft.com/office/spreadsheetml/2009/9/main" objectType="CheckBox" fmlaLink="$K$110" lockText="1" noThreeD="1"/>
</file>

<file path=xl/ctrlProps/ctrlProp74.xml><?xml version="1.0" encoding="utf-8"?>
<formControlPr xmlns="http://schemas.microsoft.com/office/spreadsheetml/2009/9/main" objectType="CheckBox" checked="Checked" fmlaLink="$K$111" lockText="1" noThreeD="1"/>
</file>

<file path=xl/ctrlProps/ctrlProp75.xml><?xml version="1.0" encoding="utf-8"?>
<formControlPr xmlns="http://schemas.microsoft.com/office/spreadsheetml/2009/9/main" objectType="CheckBox" fmlaLink="$K$112" lockText="1" noThreeD="1"/>
</file>

<file path=xl/ctrlProps/ctrlProp76.xml><?xml version="1.0" encoding="utf-8"?>
<formControlPr xmlns="http://schemas.microsoft.com/office/spreadsheetml/2009/9/main" objectType="CheckBox" fmlaLink="$K$7" lockText="1" noThreeD="1"/>
</file>

<file path=xl/ctrlProps/ctrlProp77.xml><?xml version="1.0" encoding="utf-8"?>
<formControlPr xmlns="http://schemas.microsoft.com/office/spreadsheetml/2009/9/main" objectType="CheckBox" fmlaLink="$K$8" lockText="1" noThreeD="1"/>
</file>

<file path=xl/ctrlProps/ctrlProp78.xml><?xml version="1.0" encoding="utf-8"?>
<formControlPr xmlns="http://schemas.microsoft.com/office/spreadsheetml/2009/9/main" objectType="CheckBox" checked="Checked" fmlaLink="$K$9" lockText="1" noThreeD="1"/>
</file>

<file path=xl/ctrlProps/ctrlProp79.xml><?xml version="1.0" encoding="utf-8"?>
<formControlPr xmlns="http://schemas.microsoft.com/office/spreadsheetml/2009/9/main" objectType="CheckBox" fmlaLink="$K$10" lockText="1" noThreeD="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CheckBox" fmlaLink="$K$13" lockText="1" noThreeD="1"/>
</file>

<file path=xl/ctrlProps/ctrlProp81.xml><?xml version="1.0" encoding="utf-8"?>
<formControlPr xmlns="http://schemas.microsoft.com/office/spreadsheetml/2009/9/main" objectType="CheckBox" fmlaLink="$K$14" lockText="1" noThreeD="1"/>
</file>

<file path=xl/ctrlProps/ctrlProp82.xml><?xml version="1.0" encoding="utf-8"?>
<formControlPr xmlns="http://schemas.microsoft.com/office/spreadsheetml/2009/9/main" objectType="CheckBox" fmlaLink="$K$15" lockText="1" noThreeD="1"/>
</file>

<file path=xl/ctrlProps/ctrlProp83.xml><?xml version="1.0" encoding="utf-8"?>
<formControlPr xmlns="http://schemas.microsoft.com/office/spreadsheetml/2009/9/main" objectType="CheckBox" checked="Checked" fmlaLink="$K$16" lockText="1" noThreeD="1"/>
</file>

<file path=xl/ctrlProps/ctrlProp84.xml><?xml version="1.0" encoding="utf-8"?>
<formControlPr xmlns="http://schemas.microsoft.com/office/spreadsheetml/2009/9/main" objectType="CheckBox" fmlaLink="$K$19" lockText="1" noThreeD="1"/>
</file>

<file path=xl/ctrlProps/ctrlProp85.xml><?xml version="1.0" encoding="utf-8"?>
<formControlPr xmlns="http://schemas.microsoft.com/office/spreadsheetml/2009/9/main" objectType="CheckBox" fmlaLink="$K$20" lockText="1" noThreeD="1"/>
</file>

<file path=xl/ctrlProps/ctrlProp86.xml><?xml version="1.0" encoding="utf-8"?>
<formControlPr xmlns="http://schemas.microsoft.com/office/spreadsheetml/2009/9/main" objectType="CheckBox" fmlaLink="$K$21" lockText="1" noThreeD="1"/>
</file>

<file path=xl/ctrlProps/ctrlProp87.xml><?xml version="1.0" encoding="utf-8"?>
<formControlPr xmlns="http://schemas.microsoft.com/office/spreadsheetml/2009/9/main" objectType="CheckBox" checked="Checked" fmlaLink="$K$22" lockText="1" noThreeD="1"/>
</file>

<file path=xl/ctrlProps/ctrlProp88.xml><?xml version="1.0" encoding="utf-8"?>
<formControlPr xmlns="http://schemas.microsoft.com/office/spreadsheetml/2009/9/main" objectType="CheckBox" fmlaLink="$K$31" lockText="1" noThreeD="1"/>
</file>

<file path=xl/ctrlProps/ctrlProp89.xml><?xml version="1.0" encoding="utf-8"?>
<formControlPr xmlns="http://schemas.microsoft.com/office/spreadsheetml/2009/9/main" objectType="CheckBox" checked="Checked" fmlaLink="$K$34" lockText="1"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CheckBox" fmlaLink="$K$32" lockText="1" noThreeD="1"/>
</file>

<file path=xl/ctrlProps/ctrlProp91.xml><?xml version="1.0" encoding="utf-8"?>
<formControlPr xmlns="http://schemas.microsoft.com/office/spreadsheetml/2009/9/main" objectType="CheckBox" fmlaLink="$K33" lockText="1" noThreeD="1"/>
</file>

<file path=xl/ctrlProps/ctrlProp92.xml><?xml version="1.0" encoding="utf-8"?>
<formControlPr xmlns="http://schemas.microsoft.com/office/spreadsheetml/2009/9/main" objectType="CheckBox" fmlaLink="$K$25" lockText="1" noThreeD="1"/>
</file>

<file path=xl/ctrlProps/ctrlProp93.xml><?xml version="1.0" encoding="utf-8"?>
<formControlPr xmlns="http://schemas.microsoft.com/office/spreadsheetml/2009/9/main" objectType="CheckBox" fmlaLink="$K$27" lockText="1" noThreeD="1"/>
</file>

<file path=xl/ctrlProps/ctrlProp94.xml><?xml version="1.0" encoding="utf-8"?>
<formControlPr xmlns="http://schemas.microsoft.com/office/spreadsheetml/2009/9/main" objectType="CheckBox" checked="Checked" fmlaLink="$K$28" lockText="1" noThreeD="1"/>
</file>

<file path=xl/ctrlProps/ctrlProp95.xml><?xml version="1.0" encoding="utf-8"?>
<formControlPr xmlns="http://schemas.microsoft.com/office/spreadsheetml/2009/9/main" objectType="CheckBox" fmlaLink="$K$26" lockText="1" noThreeD="1"/>
</file>

<file path=xl/ctrlProps/ctrlProp96.xml><?xml version="1.0" encoding="utf-8"?>
<formControlPr xmlns="http://schemas.microsoft.com/office/spreadsheetml/2009/9/main" objectType="CheckBox" fmlaLink="$K$37" lockText="1" noThreeD="1"/>
</file>

<file path=xl/ctrlProps/ctrlProp97.xml><?xml version="1.0" encoding="utf-8"?>
<formControlPr xmlns="http://schemas.microsoft.com/office/spreadsheetml/2009/9/main" objectType="CheckBox" fmlaLink="$K$39" lockText="1" noThreeD="1"/>
</file>

<file path=xl/ctrlProps/ctrlProp98.xml><?xml version="1.0" encoding="utf-8"?>
<formControlPr xmlns="http://schemas.microsoft.com/office/spreadsheetml/2009/9/main" objectType="CheckBox" checked="Checked" fmlaLink="$K$40" lockText="1" noThreeD="1"/>
</file>

<file path=xl/ctrlProps/ctrlProp99.xml><?xml version="1.0" encoding="utf-8"?>
<formControlPr xmlns="http://schemas.microsoft.com/office/spreadsheetml/2009/9/main" objectType="CheckBox" fmlaLink="$K$3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4" Type="http://schemas.openxmlformats.org/officeDocument/2006/relationships/image" Target="../media/image3.png"/><Relationship Id="rId1" Type="http://schemas.openxmlformats.org/officeDocument/2006/relationships/chart" Target="../charts/chart1.xml"/><Relationship Id="rId2"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1" Type="http://schemas.openxmlformats.org/officeDocument/2006/relationships/image" Target="../media/image14.png"/><Relationship Id="rId12" Type="http://schemas.openxmlformats.org/officeDocument/2006/relationships/image" Target="../media/image15.png"/><Relationship Id="rId13" Type="http://schemas.openxmlformats.org/officeDocument/2006/relationships/image" Target="../media/image16.png"/><Relationship Id="rId14" Type="http://schemas.openxmlformats.org/officeDocument/2006/relationships/image" Target="../media/image17.png"/><Relationship Id="rId15" Type="http://schemas.openxmlformats.org/officeDocument/2006/relationships/image" Target="../media/image18.png"/><Relationship Id="rId16" Type="http://schemas.openxmlformats.org/officeDocument/2006/relationships/image" Target="../media/image19.png"/><Relationship Id="rId17" Type="http://schemas.openxmlformats.org/officeDocument/2006/relationships/image" Target="../media/image20.png"/><Relationship Id="rId18" Type="http://schemas.openxmlformats.org/officeDocument/2006/relationships/image" Target="../media/image2.png"/><Relationship Id="rId19" Type="http://schemas.openxmlformats.org/officeDocument/2006/relationships/image" Target="../media/image1.png"/><Relationship Id="rId1" Type="http://schemas.openxmlformats.org/officeDocument/2006/relationships/image" Target="../media/image4.png"/><Relationship Id="rId2" Type="http://schemas.openxmlformats.org/officeDocument/2006/relationships/image" Target="../media/image5.png"/><Relationship Id="rId3" Type="http://schemas.openxmlformats.org/officeDocument/2006/relationships/image" Target="../media/image6.png"/><Relationship Id="rId4" Type="http://schemas.openxmlformats.org/officeDocument/2006/relationships/image" Target="../media/image7.png"/><Relationship Id="rId5" Type="http://schemas.openxmlformats.org/officeDocument/2006/relationships/image" Target="../media/image8.png"/><Relationship Id="rId6" Type="http://schemas.openxmlformats.org/officeDocument/2006/relationships/image" Target="../media/image9.png"/><Relationship Id="rId7" Type="http://schemas.openxmlformats.org/officeDocument/2006/relationships/image" Target="../media/image10.png"/><Relationship Id="rId8" Type="http://schemas.openxmlformats.org/officeDocument/2006/relationships/image" Target="../media/image11.png"/><Relationship Id="rId9" Type="http://schemas.openxmlformats.org/officeDocument/2006/relationships/image" Target="../media/image12.png"/><Relationship Id="rId10"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39500</xdr:colOff>
      <xdr:row>0</xdr:row>
      <xdr:rowOff>114300</xdr:rowOff>
    </xdr:from>
    <xdr:to>
      <xdr:col>11</xdr:col>
      <xdr:colOff>76199</xdr:colOff>
      <xdr:row>1</xdr:row>
      <xdr:rowOff>67299</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
        <a:stretch>
          <a:fillRect/>
        </a:stretch>
      </xdr:blipFill>
      <xdr:spPr>
        <a:xfrm>
          <a:off x="5983100" y="114300"/>
          <a:ext cx="2475099" cy="492114"/>
        </a:xfrm>
        <a:prstGeom prst="rect">
          <a:avLst/>
        </a:prstGeom>
      </xdr:spPr>
    </xdr:pic>
    <xdr:clientData/>
  </xdr:twoCellAnchor>
  <xdr:twoCellAnchor editAs="oneCell">
    <xdr:from>
      <xdr:col>1</xdr:col>
      <xdr:colOff>28575</xdr:colOff>
      <xdr:row>0</xdr:row>
      <xdr:rowOff>28575</xdr:rowOff>
    </xdr:from>
    <xdr:to>
      <xdr:col>2</xdr:col>
      <xdr:colOff>762498</xdr:colOff>
      <xdr:row>1</xdr:row>
      <xdr:rowOff>72822</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2"/>
        <a:stretch>
          <a:fillRect/>
        </a:stretch>
      </xdr:blipFill>
      <xdr:spPr>
        <a:xfrm>
          <a:off x="286310" y="28575"/>
          <a:ext cx="1339041" cy="593335"/>
        </a:xfrm>
        <a:prstGeom prst="rect">
          <a:avLst/>
        </a:prstGeom>
      </xdr:spPr>
    </xdr:pic>
    <xdr:clientData/>
  </xdr:twoCellAnchor>
  <xdr:twoCellAnchor editAs="oneCell">
    <xdr:from>
      <xdr:col>11</xdr:col>
      <xdr:colOff>126186</xdr:colOff>
      <xdr:row>3</xdr:row>
      <xdr:rowOff>11206</xdr:rowOff>
    </xdr:from>
    <xdr:to>
      <xdr:col>19</xdr:col>
      <xdr:colOff>456130</xdr:colOff>
      <xdr:row>21</xdr:row>
      <xdr:rowOff>33618</xdr:rowOff>
    </xdr:to>
    <xdr:pic>
      <xdr:nvPicPr>
        <xdr:cNvPr id="5" name="Afbeelding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7858245" y="1042147"/>
          <a:ext cx="5170885" cy="34514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622300</xdr:colOff>
          <xdr:row>6</xdr:row>
          <xdr:rowOff>12700</xdr:rowOff>
        </xdr:from>
        <xdr:to>
          <xdr:col>3</xdr:col>
          <xdr:colOff>254000</xdr:colOff>
          <xdr:row>6</xdr:row>
          <xdr:rowOff>241300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xmlns="" id="{00000000-0008-0000-0900-00000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6</xdr:row>
          <xdr:rowOff>368300</xdr:rowOff>
        </xdr:from>
        <xdr:to>
          <xdr:col>3</xdr:col>
          <xdr:colOff>254000</xdr:colOff>
          <xdr:row>7</xdr:row>
          <xdr:rowOff>228600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xmlns="" id="{00000000-0008-0000-0900-00000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12700</xdr:rowOff>
        </xdr:from>
        <xdr:to>
          <xdr:col>3</xdr:col>
          <xdr:colOff>254000</xdr:colOff>
          <xdr:row>10</xdr:row>
          <xdr:rowOff>368300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xmlns="" id="{00000000-0008-0000-0900-00000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254000</xdr:colOff>
          <xdr:row>11</xdr:row>
          <xdr:rowOff>355600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xmlns="" id="{00000000-0008-0000-0900-00000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15</xdr:row>
          <xdr:rowOff>177800</xdr:rowOff>
        </xdr:from>
        <xdr:to>
          <xdr:col>3</xdr:col>
          <xdr:colOff>292100</xdr:colOff>
          <xdr:row>17</xdr:row>
          <xdr:rowOff>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xmlns="" id="{00000000-0008-0000-0900-00000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16</xdr:row>
          <xdr:rowOff>292100</xdr:rowOff>
        </xdr:from>
        <xdr:to>
          <xdr:col>3</xdr:col>
          <xdr:colOff>292100</xdr:colOff>
          <xdr:row>18</xdr:row>
          <xdr:rowOff>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xmlns="" id="{00000000-0008-0000-0900-00000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17</xdr:row>
          <xdr:rowOff>317500</xdr:rowOff>
        </xdr:from>
        <xdr:to>
          <xdr:col>3</xdr:col>
          <xdr:colOff>279400</xdr:colOff>
          <xdr:row>18</xdr:row>
          <xdr:rowOff>254000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xmlns="" id="{00000000-0008-0000-0900-00000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19</xdr:row>
          <xdr:rowOff>0</xdr:rowOff>
        </xdr:from>
        <xdr:to>
          <xdr:col>3</xdr:col>
          <xdr:colOff>292100</xdr:colOff>
          <xdr:row>19</xdr:row>
          <xdr:rowOff>190500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xmlns="" id="{00000000-0008-0000-0900-00000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24</xdr:row>
          <xdr:rowOff>63500</xdr:rowOff>
        </xdr:from>
        <xdr:to>
          <xdr:col>3</xdr:col>
          <xdr:colOff>279400</xdr:colOff>
          <xdr:row>25</xdr:row>
          <xdr:rowOff>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xmlns="" id="{00000000-0008-0000-0900-000009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25</xdr:row>
          <xdr:rowOff>0</xdr:rowOff>
        </xdr:from>
        <xdr:to>
          <xdr:col>3</xdr:col>
          <xdr:colOff>254000</xdr:colOff>
          <xdr:row>26</xdr:row>
          <xdr:rowOff>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xmlns="" id="{00000000-0008-0000-0900-00000A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26</xdr:row>
          <xdr:rowOff>0</xdr:rowOff>
        </xdr:from>
        <xdr:to>
          <xdr:col>3</xdr:col>
          <xdr:colOff>254000</xdr:colOff>
          <xdr:row>26</xdr:row>
          <xdr:rowOff>228600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xmlns="" id="{00000000-0008-0000-0900-00000B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27</xdr:row>
          <xdr:rowOff>0</xdr:rowOff>
        </xdr:from>
        <xdr:to>
          <xdr:col>3</xdr:col>
          <xdr:colOff>254000</xdr:colOff>
          <xdr:row>27</xdr:row>
          <xdr:rowOff>203200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xmlns="" id="{00000000-0008-0000-0900-00000C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40</xdr:row>
          <xdr:rowOff>0</xdr:rowOff>
        </xdr:from>
        <xdr:to>
          <xdr:col>3</xdr:col>
          <xdr:colOff>266700</xdr:colOff>
          <xdr:row>41</xdr:row>
          <xdr:rowOff>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xmlns="" id="{00000000-0008-0000-0900-00000D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43</xdr:row>
          <xdr:rowOff>25400</xdr:rowOff>
        </xdr:from>
        <xdr:to>
          <xdr:col>3</xdr:col>
          <xdr:colOff>254000</xdr:colOff>
          <xdr:row>43</xdr:row>
          <xdr:rowOff>228600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xmlns="" id="{00000000-0008-0000-0900-00000E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40</xdr:row>
          <xdr:rowOff>546100</xdr:rowOff>
        </xdr:from>
        <xdr:to>
          <xdr:col>3</xdr:col>
          <xdr:colOff>266700</xdr:colOff>
          <xdr:row>42</xdr:row>
          <xdr:rowOff>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xmlns="" id="{00000000-0008-0000-0900-00000F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42</xdr:row>
          <xdr:rowOff>0</xdr:rowOff>
        </xdr:from>
        <xdr:to>
          <xdr:col>3</xdr:col>
          <xdr:colOff>266700</xdr:colOff>
          <xdr:row>42</xdr:row>
          <xdr:rowOff>228600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xmlns="" id="{00000000-0008-0000-0900-000010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31</xdr:row>
          <xdr:rowOff>444500</xdr:rowOff>
        </xdr:from>
        <xdr:to>
          <xdr:col>3</xdr:col>
          <xdr:colOff>266700</xdr:colOff>
          <xdr:row>33</xdr:row>
          <xdr:rowOff>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xmlns="" id="{00000000-0008-0000-0900-00001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34</xdr:row>
          <xdr:rowOff>0</xdr:rowOff>
        </xdr:from>
        <xdr:to>
          <xdr:col>3</xdr:col>
          <xdr:colOff>241300</xdr:colOff>
          <xdr:row>34</xdr:row>
          <xdr:rowOff>254000</xdr:rowOff>
        </xdr:to>
        <xdr:sp macro="" textlink="">
          <xdr:nvSpPr>
            <xdr:cNvPr id="61458" name="Check Box 18" hidden="1">
              <a:extLst>
                <a:ext uri="{63B3BB69-23CF-44E3-9099-C40C66FF867C}">
                  <a14:compatExt spid="_x0000_s61458"/>
                </a:ext>
                <a:ext uri="{FF2B5EF4-FFF2-40B4-BE49-F238E27FC236}">
                  <a16:creationId xmlns:a16="http://schemas.microsoft.com/office/drawing/2014/main" xmlns="" id="{00000000-0008-0000-0900-00001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35</xdr:row>
          <xdr:rowOff>0</xdr:rowOff>
        </xdr:from>
        <xdr:to>
          <xdr:col>3</xdr:col>
          <xdr:colOff>241300</xdr:colOff>
          <xdr:row>35</xdr:row>
          <xdr:rowOff>203200</xdr:rowOff>
        </xdr:to>
        <xdr:sp macro="" textlink="">
          <xdr:nvSpPr>
            <xdr:cNvPr id="61459" name="Check Box 19" hidden="1">
              <a:extLst>
                <a:ext uri="{63B3BB69-23CF-44E3-9099-C40C66FF867C}">
                  <a14:compatExt spid="_x0000_s61459"/>
                </a:ext>
                <a:ext uri="{FF2B5EF4-FFF2-40B4-BE49-F238E27FC236}">
                  <a16:creationId xmlns:a16="http://schemas.microsoft.com/office/drawing/2014/main" xmlns="" id="{00000000-0008-0000-0900-00001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33</xdr:row>
          <xdr:rowOff>0</xdr:rowOff>
        </xdr:from>
        <xdr:to>
          <xdr:col>3</xdr:col>
          <xdr:colOff>254000</xdr:colOff>
          <xdr:row>33</xdr:row>
          <xdr:rowOff>279400</xdr:rowOff>
        </xdr:to>
        <xdr:sp macro="" textlink="">
          <xdr:nvSpPr>
            <xdr:cNvPr id="61460" name="Check Box 20" hidden="1">
              <a:extLst>
                <a:ext uri="{63B3BB69-23CF-44E3-9099-C40C66FF867C}">
                  <a14:compatExt spid="_x0000_s61460"/>
                </a:ext>
                <a:ext uri="{FF2B5EF4-FFF2-40B4-BE49-F238E27FC236}">
                  <a16:creationId xmlns:a16="http://schemas.microsoft.com/office/drawing/2014/main" xmlns="" id="{00000000-0008-0000-0900-00001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46</xdr:row>
          <xdr:rowOff>25400</xdr:rowOff>
        </xdr:from>
        <xdr:to>
          <xdr:col>3</xdr:col>
          <xdr:colOff>254000</xdr:colOff>
          <xdr:row>47</xdr:row>
          <xdr:rowOff>0</xdr:rowOff>
        </xdr:to>
        <xdr:sp macro="" textlink="">
          <xdr:nvSpPr>
            <xdr:cNvPr id="61461" name="Check Box 21" hidden="1">
              <a:extLst>
                <a:ext uri="{63B3BB69-23CF-44E3-9099-C40C66FF867C}">
                  <a14:compatExt spid="_x0000_s61461"/>
                </a:ext>
                <a:ext uri="{FF2B5EF4-FFF2-40B4-BE49-F238E27FC236}">
                  <a16:creationId xmlns:a16="http://schemas.microsoft.com/office/drawing/2014/main" xmlns="" id="{00000000-0008-0000-0900-00001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48</xdr:row>
          <xdr:rowOff>0</xdr:rowOff>
        </xdr:from>
        <xdr:to>
          <xdr:col>3</xdr:col>
          <xdr:colOff>241300</xdr:colOff>
          <xdr:row>48</xdr:row>
          <xdr:rowOff>368300</xdr:rowOff>
        </xdr:to>
        <xdr:sp macro="" textlink="">
          <xdr:nvSpPr>
            <xdr:cNvPr id="61462" name="Check Box 22" hidden="1">
              <a:extLst>
                <a:ext uri="{63B3BB69-23CF-44E3-9099-C40C66FF867C}">
                  <a14:compatExt spid="_x0000_s61462"/>
                </a:ext>
                <a:ext uri="{FF2B5EF4-FFF2-40B4-BE49-F238E27FC236}">
                  <a16:creationId xmlns:a16="http://schemas.microsoft.com/office/drawing/2014/main" xmlns="" id="{00000000-0008-0000-0900-00001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48</xdr:row>
          <xdr:rowOff>736600</xdr:rowOff>
        </xdr:from>
        <xdr:to>
          <xdr:col>3</xdr:col>
          <xdr:colOff>254000</xdr:colOff>
          <xdr:row>49</xdr:row>
          <xdr:rowOff>203200</xdr:rowOff>
        </xdr:to>
        <xdr:sp macro="" textlink="">
          <xdr:nvSpPr>
            <xdr:cNvPr id="61463" name="Check Box 23" hidden="1">
              <a:extLst>
                <a:ext uri="{63B3BB69-23CF-44E3-9099-C40C66FF867C}">
                  <a14:compatExt spid="_x0000_s61463"/>
                </a:ext>
                <a:ext uri="{FF2B5EF4-FFF2-40B4-BE49-F238E27FC236}">
                  <a16:creationId xmlns:a16="http://schemas.microsoft.com/office/drawing/2014/main" xmlns="" id="{00000000-0008-0000-0900-00001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47</xdr:row>
          <xdr:rowOff>0</xdr:rowOff>
        </xdr:from>
        <xdr:to>
          <xdr:col>3</xdr:col>
          <xdr:colOff>254000</xdr:colOff>
          <xdr:row>48</xdr:row>
          <xdr:rowOff>0</xdr:rowOff>
        </xdr:to>
        <xdr:sp macro="" textlink="">
          <xdr:nvSpPr>
            <xdr:cNvPr id="61464" name="Check Box 24" hidden="1">
              <a:extLst>
                <a:ext uri="{63B3BB69-23CF-44E3-9099-C40C66FF867C}">
                  <a14:compatExt spid="_x0000_s61464"/>
                </a:ext>
                <a:ext uri="{FF2B5EF4-FFF2-40B4-BE49-F238E27FC236}">
                  <a16:creationId xmlns:a16="http://schemas.microsoft.com/office/drawing/2014/main" xmlns="" id="{00000000-0008-0000-0900-00001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51</xdr:row>
          <xdr:rowOff>444500</xdr:rowOff>
        </xdr:from>
        <xdr:to>
          <xdr:col>3</xdr:col>
          <xdr:colOff>266700</xdr:colOff>
          <xdr:row>53</xdr:row>
          <xdr:rowOff>0</xdr:rowOff>
        </xdr:to>
        <xdr:sp macro="" textlink="">
          <xdr:nvSpPr>
            <xdr:cNvPr id="61465" name="Check Box 25" hidden="1">
              <a:extLst>
                <a:ext uri="{63B3BB69-23CF-44E3-9099-C40C66FF867C}">
                  <a14:compatExt spid="_x0000_s61465"/>
                </a:ext>
                <a:ext uri="{FF2B5EF4-FFF2-40B4-BE49-F238E27FC236}">
                  <a16:creationId xmlns:a16="http://schemas.microsoft.com/office/drawing/2014/main" xmlns="" id="{00000000-0008-0000-0900-000019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52</xdr:row>
          <xdr:rowOff>292100</xdr:rowOff>
        </xdr:from>
        <xdr:to>
          <xdr:col>3</xdr:col>
          <xdr:colOff>266700</xdr:colOff>
          <xdr:row>53</xdr:row>
          <xdr:rowOff>292100</xdr:rowOff>
        </xdr:to>
        <xdr:sp macro="" textlink="">
          <xdr:nvSpPr>
            <xdr:cNvPr id="61466" name="Check Box 26" hidden="1">
              <a:extLst>
                <a:ext uri="{63B3BB69-23CF-44E3-9099-C40C66FF867C}">
                  <a14:compatExt spid="_x0000_s61466"/>
                </a:ext>
                <a:ext uri="{FF2B5EF4-FFF2-40B4-BE49-F238E27FC236}">
                  <a16:creationId xmlns:a16="http://schemas.microsoft.com/office/drawing/2014/main" xmlns="" id="{00000000-0008-0000-0900-00001A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53</xdr:row>
          <xdr:rowOff>330200</xdr:rowOff>
        </xdr:from>
        <xdr:to>
          <xdr:col>3</xdr:col>
          <xdr:colOff>266700</xdr:colOff>
          <xdr:row>54</xdr:row>
          <xdr:rowOff>317500</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xmlns="" id="{00000000-0008-0000-0900-00001B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54</xdr:row>
          <xdr:rowOff>355600</xdr:rowOff>
        </xdr:from>
        <xdr:to>
          <xdr:col>3</xdr:col>
          <xdr:colOff>266700</xdr:colOff>
          <xdr:row>56</xdr:row>
          <xdr:rowOff>12700</xdr:rowOff>
        </xdr:to>
        <xdr:sp macro="" textlink="">
          <xdr:nvSpPr>
            <xdr:cNvPr id="61468" name="Check Box 28" hidden="1">
              <a:extLst>
                <a:ext uri="{63B3BB69-23CF-44E3-9099-C40C66FF867C}">
                  <a14:compatExt spid="_x0000_s61468"/>
                </a:ext>
                <a:ext uri="{FF2B5EF4-FFF2-40B4-BE49-F238E27FC236}">
                  <a16:creationId xmlns:a16="http://schemas.microsoft.com/office/drawing/2014/main" xmlns="" id="{00000000-0008-0000-0900-00001C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57</xdr:row>
          <xdr:rowOff>165100</xdr:rowOff>
        </xdr:from>
        <xdr:to>
          <xdr:col>3</xdr:col>
          <xdr:colOff>266700</xdr:colOff>
          <xdr:row>59</xdr:row>
          <xdr:rowOff>0</xdr:rowOff>
        </xdr:to>
        <xdr:sp macro="" textlink="">
          <xdr:nvSpPr>
            <xdr:cNvPr id="61469" name="Check Box 29" hidden="1">
              <a:extLst>
                <a:ext uri="{63B3BB69-23CF-44E3-9099-C40C66FF867C}">
                  <a14:compatExt spid="_x0000_s61469"/>
                </a:ext>
                <a:ext uri="{FF2B5EF4-FFF2-40B4-BE49-F238E27FC236}">
                  <a16:creationId xmlns:a16="http://schemas.microsoft.com/office/drawing/2014/main" xmlns="" id="{00000000-0008-0000-0900-00001D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59</xdr:row>
          <xdr:rowOff>12700</xdr:rowOff>
        </xdr:from>
        <xdr:to>
          <xdr:col>3</xdr:col>
          <xdr:colOff>266700</xdr:colOff>
          <xdr:row>60</xdr:row>
          <xdr:rowOff>190500</xdr:rowOff>
        </xdr:to>
        <xdr:sp macro="" textlink="">
          <xdr:nvSpPr>
            <xdr:cNvPr id="61470" name="Check Box 30" hidden="1">
              <a:extLst>
                <a:ext uri="{63B3BB69-23CF-44E3-9099-C40C66FF867C}">
                  <a14:compatExt spid="_x0000_s61470"/>
                </a:ext>
                <a:ext uri="{FF2B5EF4-FFF2-40B4-BE49-F238E27FC236}">
                  <a16:creationId xmlns:a16="http://schemas.microsoft.com/office/drawing/2014/main" xmlns="" id="{00000000-0008-0000-0900-00001E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457200</xdr:rowOff>
        </xdr:from>
        <xdr:to>
          <xdr:col>3</xdr:col>
          <xdr:colOff>266700</xdr:colOff>
          <xdr:row>60</xdr:row>
          <xdr:rowOff>368300</xdr:rowOff>
        </xdr:to>
        <xdr:sp macro="" textlink="">
          <xdr:nvSpPr>
            <xdr:cNvPr id="61471" name="Check Box 31" hidden="1">
              <a:extLst>
                <a:ext uri="{63B3BB69-23CF-44E3-9099-C40C66FF867C}">
                  <a14:compatExt spid="_x0000_s61471"/>
                </a:ext>
                <a:ext uri="{FF2B5EF4-FFF2-40B4-BE49-F238E27FC236}">
                  <a16:creationId xmlns:a16="http://schemas.microsoft.com/office/drawing/2014/main" xmlns="" id="{00000000-0008-0000-0900-00001F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61</xdr:row>
          <xdr:rowOff>25400</xdr:rowOff>
        </xdr:from>
        <xdr:to>
          <xdr:col>3</xdr:col>
          <xdr:colOff>266700</xdr:colOff>
          <xdr:row>61</xdr:row>
          <xdr:rowOff>254000</xdr:rowOff>
        </xdr:to>
        <xdr:sp macro="" textlink="">
          <xdr:nvSpPr>
            <xdr:cNvPr id="61472" name="Check Box 32" hidden="1">
              <a:extLst>
                <a:ext uri="{63B3BB69-23CF-44E3-9099-C40C66FF867C}">
                  <a14:compatExt spid="_x0000_s61472"/>
                </a:ext>
                <a:ext uri="{FF2B5EF4-FFF2-40B4-BE49-F238E27FC236}">
                  <a16:creationId xmlns:a16="http://schemas.microsoft.com/office/drawing/2014/main" xmlns="" id="{00000000-0008-0000-0900-000020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63</xdr:row>
          <xdr:rowOff>215900</xdr:rowOff>
        </xdr:from>
        <xdr:to>
          <xdr:col>3</xdr:col>
          <xdr:colOff>254000</xdr:colOff>
          <xdr:row>65</xdr:row>
          <xdr:rowOff>0</xdr:rowOff>
        </xdr:to>
        <xdr:sp macro="" textlink="">
          <xdr:nvSpPr>
            <xdr:cNvPr id="61473" name="Check Box 33" hidden="1">
              <a:extLst>
                <a:ext uri="{63B3BB69-23CF-44E3-9099-C40C66FF867C}">
                  <a14:compatExt spid="_x0000_s61473"/>
                </a:ext>
                <a:ext uri="{FF2B5EF4-FFF2-40B4-BE49-F238E27FC236}">
                  <a16:creationId xmlns:a16="http://schemas.microsoft.com/office/drawing/2014/main" xmlns="" id="{00000000-0008-0000-0900-00002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64</xdr:row>
          <xdr:rowOff>317500</xdr:rowOff>
        </xdr:from>
        <xdr:to>
          <xdr:col>3</xdr:col>
          <xdr:colOff>254000</xdr:colOff>
          <xdr:row>66</xdr:row>
          <xdr:rowOff>190500</xdr:rowOff>
        </xdr:to>
        <xdr:sp macro="" textlink="">
          <xdr:nvSpPr>
            <xdr:cNvPr id="61474" name="Check Box 34" hidden="1">
              <a:extLst>
                <a:ext uri="{63B3BB69-23CF-44E3-9099-C40C66FF867C}">
                  <a14:compatExt spid="_x0000_s61474"/>
                </a:ext>
                <a:ext uri="{FF2B5EF4-FFF2-40B4-BE49-F238E27FC236}">
                  <a16:creationId xmlns:a16="http://schemas.microsoft.com/office/drawing/2014/main" xmlns="" id="{00000000-0008-0000-0900-00002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66</xdr:row>
          <xdr:rowOff>63500</xdr:rowOff>
        </xdr:from>
        <xdr:to>
          <xdr:col>3</xdr:col>
          <xdr:colOff>254000</xdr:colOff>
          <xdr:row>66</xdr:row>
          <xdr:rowOff>317500</xdr:rowOff>
        </xdr:to>
        <xdr:sp macro="" textlink="">
          <xdr:nvSpPr>
            <xdr:cNvPr id="61475" name="Check Box 35" hidden="1">
              <a:extLst>
                <a:ext uri="{63B3BB69-23CF-44E3-9099-C40C66FF867C}">
                  <a14:compatExt spid="_x0000_s61475"/>
                </a:ext>
                <a:ext uri="{FF2B5EF4-FFF2-40B4-BE49-F238E27FC236}">
                  <a16:creationId xmlns:a16="http://schemas.microsoft.com/office/drawing/2014/main" xmlns="" id="{00000000-0008-0000-0900-00002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67</xdr:row>
          <xdr:rowOff>25400</xdr:rowOff>
        </xdr:from>
        <xdr:to>
          <xdr:col>3</xdr:col>
          <xdr:colOff>254000</xdr:colOff>
          <xdr:row>67</xdr:row>
          <xdr:rowOff>254000</xdr:rowOff>
        </xdr:to>
        <xdr:sp macro="" textlink="">
          <xdr:nvSpPr>
            <xdr:cNvPr id="61476" name="Check Box 36" hidden="1">
              <a:extLst>
                <a:ext uri="{63B3BB69-23CF-44E3-9099-C40C66FF867C}">
                  <a14:compatExt spid="_x0000_s61476"/>
                </a:ext>
                <a:ext uri="{FF2B5EF4-FFF2-40B4-BE49-F238E27FC236}">
                  <a16:creationId xmlns:a16="http://schemas.microsoft.com/office/drawing/2014/main" xmlns="" id="{00000000-0008-0000-0900-00002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71</xdr:row>
          <xdr:rowOff>165100</xdr:rowOff>
        </xdr:from>
        <xdr:to>
          <xdr:col>3</xdr:col>
          <xdr:colOff>279400</xdr:colOff>
          <xdr:row>73</xdr:row>
          <xdr:rowOff>0</xdr:rowOff>
        </xdr:to>
        <xdr:sp macro="" textlink="">
          <xdr:nvSpPr>
            <xdr:cNvPr id="61477" name="Check Box 37" hidden="1">
              <a:extLst>
                <a:ext uri="{63B3BB69-23CF-44E3-9099-C40C66FF867C}">
                  <a14:compatExt spid="_x0000_s61477"/>
                </a:ext>
                <a:ext uri="{FF2B5EF4-FFF2-40B4-BE49-F238E27FC236}">
                  <a16:creationId xmlns:a16="http://schemas.microsoft.com/office/drawing/2014/main" xmlns="" id="{00000000-0008-0000-0900-00002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73</xdr:row>
          <xdr:rowOff>12700</xdr:rowOff>
        </xdr:from>
        <xdr:to>
          <xdr:col>3</xdr:col>
          <xdr:colOff>279400</xdr:colOff>
          <xdr:row>74</xdr:row>
          <xdr:rowOff>0</xdr:rowOff>
        </xdr:to>
        <xdr:sp macro="" textlink="">
          <xdr:nvSpPr>
            <xdr:cNvPr id="61478" name="Check Box 38" hidden="1">
              <a:extLst>
                <a:ext uri="{63B3BB69-23CF-44E3-9099-C40C66FF867C}">
                  <a14:compatExt spid="_x0000_s61478"/>
                </a:ext>
                <a:ext uri="{FF2B5EF4-FFF2-40B4-BE49-F238E27FC236}">
                  <a16:creationId xmlns:a16="http://schemas.microsoft.com/office/drawing/2014/main" xmlns="" id="{00000000-0008-0000-0900-00002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74</xdr:row>
          <xdr:rowOff>50800</xdr:rowOff>
        </xdr:from>
        <xdr:to>
          <xdr:col>3</xdr:col>
          <xdr:colOff>279400</xdr:colOff>
          <xdr:row>74</xdr:row>
          <xdr:rowOff>355600</xdr:rowOff>
        </xdr:to>
        <xdr:sp macro="" textlink="">
          <xdr:nvSpPr>
            <xdr:cNvPr id="61479" name="Check Box 39" hidden="1">
              <a:extLst>
                <a:ext uri="{63B3BB69-23CF-44E3-9099-C40C66FF867C}">
                  <a14:compatExt spid="_x0000_s61479"/>
                </a:ext>
                <a:ext uri="{FF2B5EF4-FFF2-40B4-BE49-F238E27FC236}">
                  <a16:creationId xmlns:a16="http://schemas.microsoft.com/office/drawing/2014/main" xmlns="" id="{00000000-0008-0000-0900-00002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75</xdr:row>
          <xdr:rowOff>25400</xdr:rowOff>
        </xdr:from>
        <xdr:to>
          <xdr:col>3</xdr:col>
          <xdr:colOff>279400</xdr:colOff>
          <xdr:row>75</xdr:row>
          <xdr:rowOff>254000</xdr:rowOff>
        </xdr:to>
        <xdr:sp macro="" textlink="">
          <xdr:nvSpPr>
            <xdr:cNvPr id="61480" name="Check Box 40" hidden="1">
              <a:extLst>
                <a:ext uri="{63B3BB69-23CF-44E3-9099-C40C66FF867C}">
                  <a14:compatExt spid="_x0000_s61480"/>
                </a:ext>
                <a:ext uri="{FF2B5EF4-FFF2-40B4-BE49-F238E27FC236}">
                  <a16:creationId xmlns:a16="http://schemas.microsoft.com/office/drawing/2014/main" xmlns="" id="{00000000-0008-0000-0900-00002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80</xdr:row>
          <xdr:rowOff>0</xdr:rowOff>
        </xdr:from>
        <xdr:to>
          <xdr:col>3</xdr:col>
          <xdr:colOff>279400</xdr:colOff>
          <xdr:row>81</xdr:row>
          <xdr:rowOff>0</xdr:rowOff>
        </xdr:to>
        <xdr:sp macro="" textlink="">
          <xdr:nvSpPr>
            <xdr:cNvPr id="61481" name="Check Box 41" hidden="1">
              <a:extLst>
                <a:ext uri="{63B3BB69-23CF-44E3-9099-C40C66FF867C}">
                  <a14:compatExt spid="_x0000_s61481"/>
                </a:ext>
                <a:ext uri="{FF2B5EF4-FFF2-40B4-BE49-F238E27FC236}">
                  <a16:creationId xmlns:a16="http://schemas.microsoft.com/office/drawing/2014/main" xmlns="" id="{00000000-0008-0000-0900-000029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81</xdr:row>
          <xdr:rowOff>12700</xdr:rowOff>
        </xdr:from>
        <xdr:to>
          <xdr:col>3</xdr:col>
          <xdr:colOff>279400</xdr:colOff>
          <xdr:row>81</xdr:row>
          <xdr:rowOff>330200</xdr:rowOff>
        </xdr:to>
        <xdr:sp macro="" textlink="">
          <xdr:nvSpPr>
            <xdr:cNvPr id="61482" name="Check Box 42" hidden="1">
              <a:extLst>
                <a:ext uri="{63B3BB69-23CF-44E3-9099-C40C66FF867C}">
                  <a14:compatExt spid="_x0000_s61482"/>
                </a:ext>
                <a:ext uri="{FF2B5EF4-FFF2-40B4-BE49-F238E27FC236}">
                  <a16:creationId xmlns:a16="http://schemas.microsoft.com/office/drawing/2014/main" xmlns="" id="{00000000-0008-0000-0900-00002A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82</xdr:row>
          <xdr:rowOff>0</xdr:rowOff>
        </xdr:from>
        <xdr:to>
          <xdr:col>3</xdr:col>
          <xdr:colOff>279400</xdr:colOff>
          <xdr:row>82</xdr:row>
          <xdr:rowOff>292100</xdr:rowOff>
        </xdr:to>
        <xdr:sp macro="" textlink="">
          <xdr:nvSpPr>
            <xdr:cNvPr id="61483" name="Check Box 43" hidden="1">
              <a:extLst>
                <a:ext uri="{63B3BB69-23CF-44E3-9099-C40C66FF867C}">
                  <a14:compatExt spid="_x0000_s61483"/>
                </a:ext>
                <a:ext uri="{FF2B5EF4-FFF2-40B4-BE49-F238E27FC236}">
                  <a16:creationId xmlns:a16="http://schemas.microsoft.com/office/drawing/2014/main" xmlns="" id="{00000000-0008-0000-0900-00002B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83</xdr:row>
          <xdr:rowOff>25400</xdr:rowOff>
        </xdr:from>
        <xdr:to>
          <xdr:col>3</xdr:col>
          <xdr:colOff>279400</xdr:colOff>
          <xdr:row>83</xdr:row>
          <xdr:rowOff>254000</xdr:rowOff>
        </xdr:to>
        <xdr:sp macro="" textlink="">
          <xdr:nvSpPr>
            <xdr:cNvPr id="61484" name="Check Box 44" hidden="1">
              <a:extLst>
                <a:ext uri="{63B3BB69-23CF-44E3-9099-C40C66FF867C}">
                  <a14:compatExt spid="_x0000_s61484"/>
                </a:ext>
                <a:ext uri="{FF2B5EF4-FFF2-40B4-BE49-F238E27FC236}">
                  <a16:creationId xmlns:a16="http://schemas.microsoft.com/office/drawing/2014/main" xmlns="" id="{00000000-0008-0000-0900-00002C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25400</xdr:rowOff>
        </xdr:from>
        <xdr:to>
          <xdr:col>3</xdr:col>
          <xdr:colOff>266700</xdr:colOff>
          <xdr:row>87</xdr:row>
          <xdr:rowOff>0</xdr:rowOff>
        </xdr:to>
        <xdr:sp macro="" textlink="">
          <xdr:nvSpPr>
            <xdr:cNvPr id="61485" name="Check Box 45" hidden="1">
              <a:extLst>
                <a:ext uri="{63B3BB69-23CF-44E3-9099-C40C66FF867C}">
                  <a14:compatExt spid="_x0000_s61485"/>
                </a:ext>
                <a:ext uri="{FF2B5EF4-FFF2-40B4-BE49-F238E27FC236}">
                  <a16:creationId xmlns:a16="http://schemas.microsoft.com/office/drawing/2014/main" xmlns="" id="{00000000-0008-0000-0900-00002D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86</xdr:row>
          <xdr:rowOff>101600</xdr:rowOff>
        </xdr:from>
        <xdr:to>
          <xdr:col>3</xdr:col>
          <xdr:colOff>254000</xdr:colOff>
          <xdr:row>88</xdr:row>
          <xdr:rowOff>0</xdr:rowOff>
        </xdr:to>
        <xdr:sp macro="" textlink="">
          <xdr:nvSpPr>
            <xdr:cNvPr id="61486" name="Check Box 46" hidden="1">
              <a:extLst>
                <a:ext uri="{63B3BB69-23CF-44E3-9099-C40C66FF867C}">
                  <a14:compatExt spid="_x0000_s61486"/>
                </a:ext>
                <a:ext uri="{FF2B5EF4-FFF2-40B4-BE49-F238E27FC236}">
                  <a16:creationId xmlns:a16="http://schemas.microsoft.com/office/drawing/2014/main" xmlns="" id="{00000000-0008-0000-0900-00002E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88</xdr:row>
          <xdr:rowOff>0</xdr:rowOff>
        </xdr:from>
        <xdr:to>
          <xdr:col>3</xdr:col>
          <xdr:colOff>254000</xdr:colOff>
          <xdr:row>89</xdr:row>
          <xdr:rowOff>177800</xdr:rowOff>
        </xdr:to>
        <xdr:sp macro="" textlink="">
          <xdr:nvSpPr>
            <xdr:cNvPr id="61487" name="Check Box 47" hidden="1">
              <a:extLst>
                <a:ext uri="{63B3BB69-23CF-44E3-9099-C40C66FF867C}">
                  <a14:compatExt spid="_x0000_s61487"/>
                </a:ext>
                <a:ext uri="{FF2B5EF4-FFF2-40B4-BE49-F238E27FC236}">
                  <a16:creationId xmlns:a16="http://schemas.microsoft.com/office/drawing/2014/main" xmlns="" id="{00000000-0008-0000-0900-00002F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89</xdr:row>
          <xdr:rowOff>25400</xdr:rowOff>
        </xdr:from>
        <xdr:to>
          <xdr:col>3</xdr:col>
          <xdr:colOff>254000</xdr:colOff>
          <xdr:row>89</xdr:row>
          <xdr:rowOff>254000</xdr:rowOff>
        </xdr:to>
        <xdr:sp macro="" textlink="">
          <xdr:nvSpPr>
            <xdr:cNvPr id="61488" name="Check Box 48" hidden="1">
              <a:extLst>
                <a:ext uri="{63B3BB69-23CF-44E3-9099-C40C66FF867C}">
                  <a14:compatExt spid="_x0000_s61488"/>
                </a:ext>
                <a:ext uri="{FF2B5EF4-FFF2-40B4-BE49-F238E27FC236}">
                  <a16:creationId xmlns:a16="http://schemas.microsoft.com/office/drawing/2014/main" xmlns="" id="{00000000-0008-0000-0900-000030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94</xdr:row>
          <xdr:rowOff>0</xdr:rowOff>
        </xdr:from>
        <xdr:to>
          <xdr:col>3</xdr:col>
          <xdr:colOff>266700</xdr:colOff>
          <xdr:row>95</xdr:row>
          <xdr:rowOff>0</xdr:rowOff>
        </xdr:to>
        <xdr:sp macro="" textlink="">
          <xdr:nvSpPr>
            <xdr:cNvPr id="61489" name="Check Box 49" hidden="1">
              <a:extLst>
                <a:ext uri="{63B3BB69-23CF-44E3-9099-C40C66FF867C}">
                  <a14:compatExt spid="_x0000_s61489"/>
                </a:ext>
                <a:ext uri="{FF2B5EF4-FFF2-40B4-BE49-F238E27FC236}">
                  <a16:creationId xmlns:a16="http://schemas.microsoft.com/office/drawing/2014/main" xmlns="" id="{00000000-0008-0000-0900-00003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95</xdr:row>
          <xdr:rowOff>12700</xdr:rowOff>
        </xdr:from>
        <xdr:to>
          <xdr:col>3</xdr:col>
          <xdr:colOff>266700</xdr:colOff>
          <xdr:row>96</xdr:row>
          <xdr:rowOff>0</xdr:rowOff>
        </xdr:to>
        <xdr:sp macro="" textlink="">
          <xdr:nvSpPr>
            <xdr:cNvPr id="61490" name="Check Box 50" hidden="1">
              <a:extLst>
                <a:ext uri="{63B3BB69-23CF-44E3-9099-C40C66FF867C}">
                  <a14:compatExt spid="_x0000_s61490"/>
                </a:ext>
                <a:ext uri="{FF2B5EF4-FFF2-40B4-BE49-F238E27FC236}">
                  <a16:creationId xmlns:a16="http://schemas.microsoft.com/office/drawing/2014/main" xmlns="" id="{00000000-0008-0000-0900-00003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96</xdr:row>
          <xdr:rowOff>25400</xdr:rowOff>
        </xdr:from>
        <xdr:to>
          <xdr:col>3</xdr:col>
          <xdr:colOff>279400</xdr:colOff>
          <xdr:row>96</xdr:row>
          <xdr:rowOff>215900</xdr:rowOff>
        </xdr:to>
        <xdr:sp macro="" textlink="">
          <xdr:nvSpPr>
            <xdr:cNvPr id="61491" name="Check Box 51" hidden="1">
              <a:extLst>
                <a:ext uri="{63B3BB69-23CF-44E3-9099-C40C66FF867C}">
                  <a14:compatExt spid="_x0000_s61491"/>
                </a:ext>
                <a:ext uri="{FF2B5EF4-FFF2-40B4-BE49-F238E27FC236}">
                  <a16:creationId xmlns:a16="http://schemas.microsoft.com/office/drawing/2014/main" xmlns="" id="{00000000-0008-0000-0900-00003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97</xdr:row>
          <xdr:rowOff>25400</xdr:rowOff>
        </xdr:from>
        <xdr:to>
          <xdr:col>3</xdr:col>
          <xdr:colOff>266700</xdr:colOff>
          <xdr:row>97</xdr:row>
          <xdr:rowOff>254000</xdr:rowOff>
        </xdr:to>
        <xdr:sp macro="" textlink="">
          <xdr:nvSpPr>
            <xdr:cNvPr id="61492" name="Check Box 52" hidden="1">
              <a:extLst>
                <a:ext uri="{63B3BB69-23CF-44E3-9099-C40C66FF867C}">
                  <a14:compatExt spid="_x0000_s61492"/>
                </a:ext>
                <a:ext uri="{FF2B5EF4-FFF2-40B4-BE49-F238E27FC236}">
                  <a16:creationId xmlns:a16="http://schemas.microsoft.com/office/drawing/2014/main" xmlns="" id="{00000000-0008-0000-0900-00003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99</xdr:row>
          <xdr:rowOff>368300</xdr:rowOff>
        </xdr:from>
        <xdr:to>
          <xdr:col>3</xdr:col>
          <xdr:colOff>279400</xdr:colOff>
          <xdr:row>101</xdr:row>
          <xdr:rowOff>0</xdr:rowOff>
        </xdr:to>
        <xdr:sp macro="" textlink="">
          <xdr:nvSpPr>
            <xdr:cNvPr id="61493" name="Check Box 53" hidden="1">
              <a:extLst>
                <a:ext uri="{63B3BB69-23CF-44E3-9099-C40C66FF867C}">
                  <a14:compatExt spid="_x0000_s61493"/>
                </a:ext>
                <a:ext uri="{FF2B5EF4-FFF2-40B4-BE49-F238E27FC236}">
                  <a16:creationId xmlns:a16="http://schemas.microsoft.com/office/drawing/2014/main" xmlns="" id="{00000000-0008-0000-0900-00003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100</xdr:row>
          <xdr:rowOff>330200</xdr:rowOff>
        </xdr:from>
        <xdr:to>
          <xdr:col>3</xdr:col>
          <xdr:colOff>279400</xdr:colOff>
          <xdr:row>101</xdr:row>
          <xdr:rowOff>254000</xdr:rowOff>
        </xdr:to>
        <xdr:sp macro="" textlink="">
          <xdr:nvSpPr>
            <xdr:cNvPr id="61494" name="Check Box 54" hidden="1">
              <a:extLst>
                <a:ext uri="{63B3BB69-23CF-44E3-9099-C40C66FF867C}">
                  <a14:compatExt spid="_x0000_s61494"/>
                </a:ext>
                <a:ext uri="{FF2B5EF4-FFF2-40B4-BE49-F238E27FC236}">
                  <a16:creationId xmlns:a16="http://schemas.microsoft.com/office/drawing/2014/main" xmlns="" id="{00000000-0008-0000-0900-00003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101</xdr:row>
          <xdr:rowOff>393700</xdr:rowOff>
        </xdr:from>
        <xdr:to>
          <xdr:col>3</xdr:col>
          <xdr:colOff>279400</xdr:colOff>
          <xdr:row>102</xdr:row>
          <xdr:rowOff>355600</xdr:rowOff>
        </xdr:to>
        <xdr:sp macro="" textlink="">
          <xdr:nvSpPr>
            <xdr:cNvPr id="61495" name="Check Box 55" hidden="1">
              <a:extLst>
                <a:ext uri="{63B3BB69-23CF-44E3-9099-C40C66FF867C}">
                  <a14:compatExt spid="_x0000_s61495"/>
                </a:ext>
                <a:ext uri="{FF2B5EF4-FFF2-40B4-BE49-F238E27FC236}">
                  <a16:creationId xmlns:a16="http://schemas.microsoft.com/office/drawing/2014/main" xmlns="" id="{00000000-0008-0000-0900-00003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103</xdr:row>
          <xdr:rowOff>25400</xdr:rowOff>
        </xdr:from>
        <xdr:to>
          <xdr:col>3</xdr:col>
          <xdr:colOff>279400</xdr:colOff>
          <xdr:row>103</xdr:row>
          <xdr:rowOff>254000</xdr:rowOff>
        </xdr:to>
        <xdr:sp macro="" textlink="">
          <xdr:nvSpPr>
            <xdr:cNvPr id="61496" name="Check Box 56" hidden="1">
              <a:extLst>
                <a:ext uri="{63B3BB69-23CF-44E3-9099-C40C66FF867C}">
                  <a14:compatExt spid="_x0000_s61496"/>
                </a:ext>
                <a:ext uri="{FF2B5EF4-FFF2-40B4-BE49-F238E27FC236}">
                  <a16:creationId xmlns:a16="http://schemas.microsoft.com/office/drawing/2014/main" xmlns="" id="{00000000-0008-0000-0900-00003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106</xdr:row>
          <xdr:rowOff>12700</xdr:rowOff>
        </xdr:from>
        <xdr:to>
          <xdr:col>3</xdr:col>
          <xdr:colOff>279400</xdr:colOff>
          <xdr:row>107</xdr:row>
          <xdr:rowOff>25400</xdr:rowOff>
        </xdr:to>
        <xdr:sp macro="" textlink="">
          <xdr:nvSpPr>
            <xdr:cNvPr id="61497" name="Check Box 57" hidden="1">
              <a:extLst>
                <a:ext uri="{63B3BB69-23CF-44E3-9099-C40C66FF867C}">
                  <a14:compatExt spid="_x0000_s61497"/>
                </a:ext>
                <a:ext uri="{FF2B5EF4-FFF2-40B4-BE49-F238E27FC236}">
                  <a16:creationId xmlns:a16="http://schemas.microsoft.com/office/drawing/2014/main" xmlns="" id="{00000000-0008-0000-0900-000039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107</xdr:row>
          <xdr:rowOff>25400</xdr:rowOff>
        </xdr:from>
        <xdr:to>
          <xdr:col>3</xdr:col>
          <xdr:colOff>279400</xdr:colOff>
          <xdr:row>108</xdr:row>
          <xdr:rowOff>0</xdr:rowOff>
        </xdr:to>
        <xdr:sp macro="" textlink="">
          <xdr:nvSpPr>
            <xdr:cNvPr id="61498" name="Check Box 58" hidden="1">
              <a:extLst>
                <a:ext uri="{63B3BB69-23CF-44E3-9099-C40C66FF867C}">
                  <a14:compatExt spid="_x0000_s61498"/>
                </a:ext>
                <a:ext uri="{FF2B5EF4-FFF2-40B4-BE49-F238E27FC236}">
                  <a16:creationId xmlns:a16="http://schemas.microsoft.com/office/drawing/2014/main" xmlns="" id="{00000000-0008-0000-0900-00003A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108</xdr:row>
          <xdr:rowOff>0</xdr:rowOff>
        </xdr:from>
        <xdr:to>
          <xdr:col>3</xdr:col>
          <xdr:colOff>279400</xdr:colOff>
          <xdr:row>109</xdr:row>
          <xdr:rowOff>0</xdr:rowOff>
        </xdr:to>
        <xdr:sp macro="" textlink="">
          <xdr:nvSpPr>
            <xdr:cNvPr id="61499" name="Check Box 59" hidden="1">
              <a:extLst>
                <a:ext uri="{63B3BB69-23CF-44E3-9099-C40C66FF867C}">
                  <a14:compatExt spid="_x0000_s61499"/>
                </a:ext>
                <a:ext uri="{FF2B5EF4-FFF2-40B4-BE49-F238E27FC236}">
                  <a16:creationId xmlns:a16="http://schemas.microsoft.com/office/drawing/2014/main" xmlns="" id="{00000000-0008-0000-0900-00003B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109</xdr:row>
          <xdr:rowOff>25400</xdr:rowOff>
        </xdr:from>
        <xdr:to>
          <xdr:col>3</xdr:col>
          <xdr:colOff>279400</xdr:colOff>
          <xdr:row>109</xdr:row>
          <xdr:rowOff>254000</xdr:rowOff>
        </xdr:to>
        <xdr:sp macro="" textlink="">
          <xdr:nvSpPr>
            <xdr:cNvPr id="61500" name="Check Box 60" hidden="1">
              <a:extLst>
                <a:ext uri="{63B3BB69-23CF-44E3-9099-C40C66FF867C}">
                  <a14:compatExt spid="_x0000_s61500"/>
                </a:ext>
                <a:ext uri="{FF2B5EF4-FFF2-40B4-BE49-F238E27FC236}">
                  <a16:creationId xmlns:a16="http://schemas.microsoft.com/office/drawing/2014/main" xmlns="" id="{00000000-0008-0000-0900-00003C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112</xdr:row>
          <xdr:rowOff>0</xdr:rowOff>
        </xdr:from>
        <xdr:to>
          <xdr:col>3</xdr:col>
          <xdr:colOff>279400</xdr:colOff>
          <xdr:row>113</xdr:row>
          <xdr:rowOff>0</xdr:rowOff>
        </xdr:to>
        <xdr:sp macro="" textlink="">
          <xdr:nvSpPr>
            <xdr:cNvPr id="61501" name="Check Box 61" hidden="1">
              <a:extLst>
                <a:ext uri="{63B3BB69-23CF-44E3-9099-C40C66FF867C}">
                  <a14:compatExt spid="_x0000_s61501"/>
                </a:ext>
                <a:ext uri="{FF2B5EF4-FFF2-40B4-BE49-F238E27FC236}">
                  <a16:creationId xmlns:a16="http://schemas.microsoft.com/office/drawing/2014/main" xmlns="" id="{00000000-0008-0000-0900-00003D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113</xdr:row>
          <xdr:rowOff>38100</xdr:rowOff>
        </xdr:from>
        <xdr:to>
          <xdr:col>3</xdr:col>
          <xdr:colOff>279400</xdr:colOff>
          <xdr:row>114</xdr:row>
          <xdr:rowOff>0</xdr:rowOff>
        </xdr:to>
        <xdr:sp macro="" textlink="">
          <xdr:nvSpPr>
            <xdr:cNvPr id="61502" name="Check Box 62" hidden="1">
              <a:extLst>
                <a:ext uri="{63B3BB69-23CF-44E3-9099-C40C66FF867C}">
                  <a14:compatExt spid="_x0000_s61502"/>
                </a:ext>
                <a:ext uri="{FF2B5EF4-FFF2-40B4-BE49-F238E27FC236}">
                  <a16:creationId xmlns:a16="http://schemas.microsoft.com/office/drawing/2014/main" xmlns="" id="{00000000-0008-0000-0900-00003E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114</xdr:row>
          <xdr:rowOff>38100</xdr:rowOff>
        </xdr:from>
        <xdr:to>
          <xdr:col>3</xdr:col>
          <xdr:colOff>279400</xdr:colOff>
          <xdr:row>114</xdr:row>
          <xdr:rowOff>317500</xdr:rowOff>
        </xdr:to>
        <xdr:sp macro="" textlink="">
          <xdr:nvSpPr>
            <xdr:cNvPr id="61503" name="Check Box 63" hidden="1">
              <a:extLst>
                <a:ext uri="{63B3BB69-23CF-44E3-9099-C40C66FF867C}">
                  <a14:compatExt spid="_x0000_s61503"/>
                </a:ext>
                <a:ext uri="{FF2B5EF4-FFF2-40B4-BE49-F238E27FC236}">
                  <a16:creationId xmlns:a16="http://schemas.microsoft.com/office/drawing/2014/main" xmlns="" id="{00000000-0008-0000-0900-00003F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115</xdr:row>
          <xdr:rowOff>25400</xdr:rowOff>
        </xdr:from>
        <xdr:to>
          <xdr:col>3</xdr:col>
          <xdr:colOff>279400</xdr:colOff>
          <xdr:row>115</xdr:row>
          <xdr:rowOff>254000</xdr:rowOff>
        </xdr:to>
        <xdr:sp macro="" textlink="">
          <xdr:nvSpPr>
            <xdr:cNvPr id="61504" name="Check Box 64" hidden="1">
              <a:extLst>
                <a:ext uri="{63B3BB69-23CF-44E3-9099-C40C66FF867C}">
                  <a14:compatExt spid="_x0000_s61504"/>
                </a:ext>
                <a:ext uri="{FF2B5EF4-FFF2-40B4-BE49-F238E27FC236}">
                  <a16:creationId xmlns:a16="http://schemas.microsoft.com/office/drawing/2014/main" xmlns="" id="{00000000-0008-0000-0900-000040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120</xdr:row>
          <xdr:rowOff>0</xdr:rowOff>
        </xdr:from>
        <xdr:to>
          <xdr:col>3</xdr:col>
          <xdr:colOff>254000</xdr:colOff>
          <xdr:row>121</xdr:row>
          <xdr:rowOff>0</xdr:rowOff>
        </xdr:to>
        <xdr:sp macro="" textlink="">
          <xdr:nvSpPr>
            <xdr:cNvPr id="61505" name="Check Box 65" hidden="1">
              <a:extLst>
                <a:ext uri="{63B3BB69-23CF-44E3-9099-C40C66FF867C}">
                  <a14:compatExt spid="_x0000_s61505"/>
                </a:ext>
                <a:ext uri="{FF2B5EF4-FFF2-40B4-BE49-F238E27FC236}">
                  <a16:creationId xmlns:a16="http://schemas.microsoft.com/office/drawing/2014/main" xmlns="" id="{00000000-0008-0000-0900-00004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120</xdr:row>
          <xdr:rowOff>330200</xdr:rowOff>
        </xdr:from>
        <xdr:to>
          <xdr:col>3</xdr:col>
          <xdr:colOff>254000</xdr:colOff>
          <xdr:row>121</xdr:row>
          <xdr:rowOff>266700</xdr:rowOff>
        </xdr:to>
        <xdr:sp macro="" textlink="">
          <xdr:nvSpPr>
            <xdr:cNvPr id="61506" name="Check Box 66" hidden="1">
              <a:extLst>
                <a:ext uri="{63B3BB69-23CF-44E3-9099-C40C66FF867C}">
                  <a14:compatExt spid="_x0000_s61506"/>
                </a:ext>
                <a:ext uri="{FF2B5EF4-FFF2-40B4-BE49-F238E27FC236}">
                  <a16:creationId xmlns:a16="http://schemas.microsoft.com/office/drawing/2014/main" xmlns="" id="{00000000-0008-0000-0900-00004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122</xdr:row>
          <xdr:rowOff>38100</xdr:rowOff>
        </xdr:from>
        <xdr:to>
          <xdr:col>3</xdr:col>
          <xdr:colOff>254000</xdr:colOff>
          <xdr:row>122</xdr:row>
          <xdr:rowOff>317500</xdr:rowOff>
        </xdr:to>
        <xdr:sp macro="" textlink="">
          <xdr:nvSpPr>
            <xdr:cNvPr id="61507" name="Check Box 67" hidden="1">
              <a:extLst>
                <a:ext uri="{63B3BB69-23CF-44E3-9099-C40C66FF867C}">
                  <a14:compatExt spid="_x0000_s61507"/>
                </a:ext>
                <a:ext uri="{FF2B5EF4-FFF2-40B4-BE49-F238E27FC236}">
                  <a16:creationId xmlns:a16="http://schemas.microsoft.com/office/drawing/2014/main" xmlns="" id="{00000000-0008-0000-0900-00004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123</xdr:row>
          <xdr:rowOff>25400</xdr:rowOff>
        </xdr:from>
        <xdr:to>
          <xdr:col>3</xdr:col>
          <xdr:colOff>254000</xdr:colOff>
          <xdr:row>123</xdr:row>
          <xdr:rowOff>254000</xdr:rowOff>
        </xdr:to>
        <xdr:sp macro="" textlink="">
          <xdr:nvSpPr>
            <xdr:cNvPr id="61508" name="Check Box 68" hidden="1">
              <a:extLst>
                <a:ext uri="{63B3BB69-23CF-44E3-9099-C40C66FF867C}">
                  <a14:compatExt spid="_x0000_s61508"/>
                </a:ext>
                <a:ext uri="{FF2B5EF4-FFF2-40B4-BE49-F238E27FC236}">
                  <a16:creationId xmlns:a16="http://schemas.microsoft.com/office/drawing/2014/main" xmlns="" id="{00000000-0008-0000-0900-00004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7</xdr:col>
      <xdr:colOff>513190</xdr:colOff>
      <xdr:row>0</xdr:row>
      <xdr:rowOff>77028</xdr:rowOff>
    </xdr:from>
    <xdr:to>
      <xdr:col>10</xdr:col>
      <xdr:colOff>0</xdr:colOff>
      <xdr:row>0</xdr:row>
      <xdr:rowOff>513908</xdr:rowOff>
    </xdr:to>
    <xdr:pic>
      <xdr:nvPicPr>
        <xdr:cNvPr id="70" name="Picture 69">
          <a:extLst>
            <a:ext uri="{FF2B5EF4-FFF2-40B4-BE49-F238E27FC236}">
              <a16:creationId xmlns:a16="http://schemas.microsoft.com/office/drawing/2014/main" xmlns="" id="{00000000-0008-0000-0900-000046000000}"/>
            </a:ext>
          </a:extLst>
        </xdr:cNvPr>
        <xdr:cNvPicPr>
          <a:picLocks noChangeAspect="1"/>
        </xdr:cNvPicPr>
      </xdr:nvPicPr>
      <xdr:blipFill>
        <a:blip xmlns:r="http://schemas.openxmlformats.org/officeDocument/2006/relationships" r:embed="rId1"/>
        <a:stretch>
          <a:fillRect/>
        </a:stretch>
      </xdr:blipFill>
      <xdr:spPr>
        <a:xfrm>
          <a:off x="8533240" y="77028"/>
          <a:ext cx="2259266" cy="436880"/>
        </a:xfrm>
        <a:prstGeom prst="rect">
          <a:avLst/>
        </a:prstGeom>
      </xdr:spPr>
    </xdr:pic>
    <xdr:clientData/>
  </xdr:twoCellAnchor>
  <xdr:twoCellAnchor editAs="oneCell">
    <xdr:from>
      <xdr:col>0</xdr:col>
      <xdr:colOff>33130</xdr:colOff>
      <xdr:row>0</xdr:row>
      <xdr:rowOff>16565</xdr:rowOff>
    </xdr:from>
    <xdr:to>
      <xdr:col>0</xdr:col>
      <xdr:colOff>588755</xdr:colOff>
      <xdr:row>1</xdr:row>
      <xdr:rowOff>1094</xdr:rowOff>
    </xdr:to>
    <xdr:pic>
      <xdr:nvPicPr>
        <xdr:cNvPr id="72" name="Picture 71">
          <a:extLst>
            <a:ext uri="{FF2B5EF4-FFF2-40B4-BE49-F238E27FC236}">
              <a16:creationId xmlns:a16="http://schemas.microsoft.com/office/drawing/2014/main" xmlns="" id="{00000000-0008-0000-0900-000048000000}"/>
            </a:ext>
          </a:extLst>
        </xdr:cNvPr>
        <xdr:cNvPicPr>
          <a:picLocks noChangeAspect="1"/>
        </xdr:cNvPicPr>
      </xdr:nvPicPr>
      <xdr:blipFill rotWithShape="1">
        <a:blip xmlns:r="http://schemas.openxmlformats.org/officeDocument/2006/relationships" r:embed="rId2"/>
        <a:srcRect r="58290"/>
        <a:stretch/>
      </xdr:blipFill>
      <xdr:spPr>
        <a:xfrm>
          <a:off x="33130" y="16565"/>
          <a:ext cx="561975" cy="5852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226219</xdr:colOff>
      <xdr:row>24</xdr:row>
      <xdr:rowOff>83343</xdr:rowOff>
    </xdr:from>
    <xdr:to>
      <xdr:col>8</xdr:col>
      <xdr:colOff>910828</xdr:colOff>
      <xdr:row>33</xdr:row>
      <xdr:rowOff>41671</xdr:rowOff>
    </xdr:to>
    <xdr:sp macro="" textlink="">
      <xdr:nvSpPr>
        <xdr:cNvPr id="9" name="Vrije vorm: vorm 8">
          <a:extLst>
            <a:ext uri="{FF2B5EF4-FFF2-40B4-BE49-F238E27FC236}">
              <a16:creationId xmlns:a16="http://schemas.microsoft.com/office/drawing/2014/main" xmlns="" id="{00000000-0008-0000-0A00-000009000000}"/>
            </a:ext>
          </a:extLst>
        </xdr:cNvPr>
        <xdr:cNvSpPr/>
      </xdr:nvSpPr>
      <xdr:spPr>
        <a:xfrm>
          <a:off x="6017419" y="4864893"/>
          <a:ext cx="3208734" cy="1672828"/>
        </a:xfrm>
        <a:custGeom>
          <a:avLst/>
          <a:gdLst>
            <a:gd name="connsiteX0" fmla="*/ 0 w 3202781"/>
            <a:gd name="connsiteY0" fmla="*/ 214313 h 1672828"/>
            <a:gd name="connsiteX1" fmla="*/ 3196828 w 3202781"/>
            <a:gd name="connsiteY1" fmla="*/ 0 h 1672828"/>
            <a:gd name="connsiteX2" fmla="*/ 3202781 w 3202781"/>
            <a:gd name="connsiteY2" fmla="*/ 1672828 h 1672828"/>
            <a:gd name="connsiteX3" fmla="*/ 1315640 w 3202781"/>
            <a:gd name="connsiteY3" fmla="*/ 1672828 h 1672828"/>
            <a:gd name="connsiteX4" fmla="*/ 0 w 3202781"/>
            <a:gd name="connsiteY4" fmla="*/ 214313 h 16728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202781" h="1672828">
              <a:moveTo>
                <a:pt x="0" y="214313"/>
              </a:moveTo>
              <a:lnTo>
                <a:pt x="3196828" y="0"/>
              </a:lnTo>
              <a:cubicBezTo>
                <a:pt x="3198812" y="557609"/>
                <a:pt x="3200797" y="1115219"/>
                <a:pt x="3202781" y="1672828"/>
              </a:cubicBezTo>
              <a:lnTo>
                <a:pt x="1315640" y="1672828"/>
              </a:lnTo>
              <a:lnTo>
                <a:pt x="0" y="214313"/>
              </a:lnTo>
              <a:close/>
            </a:path>
          </a:pathLst>
        </a:custGeom>
        <a:solidFill>
          <a:srgbClr val="92C0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1125140</xdr:colOff>
      <xdr:row>26</xdr:row>
      <xdr:rowOff>122633</xdr:rowOff>
    </xdr:from>
    <xdr:to>
      <xdr:col>6</xdr:col>
      <xdr:colOff>234553</xdr:colOff>
      <xdr:row>33</xdr:row>
      <xdr:rowOff>41671</xdr:rowOff>
    </xdr:to>
    <xdr:sp macro="" textlink="">
      <xdr:nvSpPr>
        <xdr:cNvPr id="10" name="Gelijkbenige driehoek 9">
          <a:extLst>
            <a:ext uri="{FF2B5EF4-FFF2-40B4-BE49-F238E27FC236}">
              <a16:creationId xmlns:a16="http://schemas.microsoft.com/office/drawing/2014/main" xmlns="" id="{00000000-0008-0000-0A00-00000A000000}"/>
            </a:ext>
          </a:extLst>
        </xdr:cNvPr>
        <xdr:cNvSpPr/>
      </xdr:nvSpPr>
      <xdr:spPr>
        <a:xfrm>
          <a:off x="3982640" y="5285183"/>
          <a:ext cx="3348038" cy="1252538"/>
        </a:xfrm>
        <a:prstGeom prst="triangle">
          <a:avLst>
            <a:gd name="adj" fmla="val 49493"/>
          </a:avLst>
        </a:prstGeom>
        <a:solidFill>
          <a:srgbClr val="79B77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17859</xdr:colOff>
      <xdr:row>24</xdr:row>
      <xdr:rowOff>83343</xdr:rowOff>
    </xdr:from>
    <xdr:to>
      <xdr:col>4</xdr:col>
      <xdr:colOff>2422921</xdr:colOff>
      <xdr:row>33</xdr:row>
      <xdr:rowOff>53578</xdr:rowOff>
    </xdr:to>
    <xdr:sp macro="" textlink="">
      <xdr:nvSpPr>
        <xdr:cNvPr id="11" name="Vrije vorm: vorm 10">
          <a:extLst>
            <a:ext uri="{FF2B5EF4-FFF2-40B4-BE49-F238E27FC236}">
              <a16:creationId xmlns:a16="http://schemas.microsoft.com/office/drawing/2014/main" xmlns="" id="{00000000-0008-0000-0A00-00000B000000}"/>
            </a:ext>
          </a:extLst>
        </xdr:cNvPr>
        <xdr:cNvSpPr/>
      </xdr:nvSpPr>
      <xdr:spPr>
        <a:xfrm flipH="1">
          <a:off x="2056209" y="4864893"/>
          <a:ext cx="3224212" cy="1684735"/>
        </a:xfrm>
        <a:custGeom>
          <a:avLst/>
          <a:gdLst>
            <a:gd name="connsiteX0" fmla="*/ 0 w 3202781"/>
            <a:gd name="connsiteY0" fmla="*/ 214313 h 1672828"/>
            <a:gd name="connsiteX1" fmla="*/ 3196828 w 3202781"/>
            <a:gd name="connsiteY1" fmla="*/ 0 h 1672828"/>
            <a:gd name="connsiteX2" fmla="*/ 3202781 w 3202781"/>
            <a:gd name="connsiteY2" fmla="*/ 1672828 h 1672828"/>
            <a:gd name="connsiteX3" fmla="*/ 1315640 w 3202781"/>
            <a:gd name="connsiteY3" fmla="*/ 1672828 h 1672828"/>
            <a:gd name="connsiteX4" fmla="*/ 0 w 3202781"/>
            <a:gd name="connsiteY4" fmla="*/ 214313 h 16728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202781" h="1672828">
              <a:moveTo>
                <a:pt x="0" y="214313"/>
              </a:moveTo>
              <a:lnTo>
                <a:pt x="3196828" y="0"/>
              </a:lnTo>
              <a:cubicBezTo>
                <a:pt x="3198812" y="557609"/>
                <a:pt x="3200797" y="1115219"/>
                <a:pt x="3202781" y="1672828"/>
              </a:cubicBezTo>
              <a:lnTo>
                <a:pt x="1315640" y="1672828"/>
              </a:lnTo>
              <a:lnTo>
                <a:pt x="0" y="214313"/>
              </a:lnTo>
              <a:close/>
            </a:path>
          </a:pathLst>
        </a:custGeom>
        <a:solidFill>
          <a:srgbClr val="59A18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27385</xdr:colOff>
      <xdr:row>13</xdr:row>
      <xdr:rowOff>176212</xdr:rowOff>
    </xdr:from>
    <xdr:to>
      <xdr:col>4</xdr:col>
      <xdr:colOff>2402681</xdr:colOff>
      <xdr:row>24</xdr:row>
      <xdr:rowOff>80962</xdr:rowOff>
    </xdr:to>
    <xdr:sp macro="" textlink="">
      <xdr:nvSpPr>
        <xdr:cNvPr id="12" name="Vrije vorm: vorm 11">
          <a:extLst>
            <a:ext uri="{FF2B5EF4-FFF2-40B4-BE49-F238E27FC236}">
              <a16:creationId xmlns:a16="http://schemas.microsoft.com/office/drawing/2014/main" xmlns="" id="{00000000-0008-0000-0A00-00000C000000}"/>
            </a:ext>
          </a:extLst>
        </xdr:cNvPr>
        <xdr:cNvSpPr/>
      </xdr:nvSpPr>
      <xdr:spPr>
        <a:xfrm flipH="1">
          <a:off x="2065735" y="2862262"/>
          <a:ext cx="3194446" cy="2000250"/>
        </a:xfrm>
        <a:custGeom>
          <a:avLst/>
          <a:gdLst>
            <a:gd name="connsiteX0" fmla="*/ 0 w 3196828"/>
            <a:gd name="connsiteY0" fmla="*/ 1785938 h 2000250"/>
            <a:gd name="connsiteX1" fmla="*/ 1363265 w 3196828"/>
            <a:gd name="connsiteY1" fmla="*/ 0 h 2000250"/>
            <a:gd name="connsiteX2" fmla="*/ 3196828 w 3196828"/>
            <a:gd name="connsiteY2" fmla="*/ 0 h 2000250"/>
            <a:gd name="connsiteX3" fmla="*/ 3190875 w 3196828"/>
            <a:gd name="connsiteY3" fmla="*/ 2000250 h 2000250"/>
            <a:gd name="connsiteX4" fmla="*/ 0 w 3196828"/>
            <a:gd name="connsiteY4" fmla="*/ 1785938 h 20002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96828" h="2000250">
              <a:moveTo>
                <a:pt x="0" y="1785938"/>
              </a:moveTo>
              <a:lnTo>
                <a:pt x="1363265" y="0"/>
              </a:lnTo>
              <a:lnTo>
                <a:pt x="3196828" y="0"/>
              </a:lnTo>
              <a:cubicBezTo>
                <a:pt x="3194844" y="666750"/>
                <a:pt x="3192859" y="1333500"/>
                <a:pt x="3190875" y="2000250"/>
              </a:cubicBezTo>
              <a:lnTo>
                <a:pt x="0" y="1785938"/>
              </a:lnTo>
              <a:close/>
            </a:path>
          </a:pathLst>
        </a:custGeom>
        <a:solidFill>
          <a:srgbClr val="5BBAA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1009650</xdr:colOff>
      <xdr:row>13</xdr:row>
      <xdr:rowOff>184545</xdr:rowOff>
    </xdr:from>
    <xdr:to>
      <xdr:col>6</xdr:col>
      <xdr:colOff>295275</xdr:colOff>
      <xdr:row>22</xdr:row>
      <xdr:rowOff>35717</xdr:rowOff>
    </xdr:to>
    <xdr:sp macro="" textlink="">
      <xdr:nvSpPr>
        <xdr:cNvPr id="4" name="Gelijkbenige driehoek 3">
          <a:extLst>
            <a:ext uri="{FF2B5EF4-FFF2-40B4-BE49-F238E27FC236}">
              <a16:creationId xmlns:a16="http://schemas.microsoft.com/office/drawing/2014/main" xmlns="" id="{00000000-0008-0000-0A00-000004000000}"/>
            </a:ext>
          </a:extLst>
        </xdr:cNvPr>
        <xdr:cNvSpPr/>
      </xdr:nvSpPr>
      <xdr:spPr>
        <a:xfrm rot="10800000">
          <a:off x="3867150" y="2870595"/>
          <a:ext cx="3524250" cy="1565672"/>
        </a:xfrm>
        <a:prstGeom prst="triangle">
          <a:avLst>
            <a:gd name="adj" fmla="val 49493"/>
          </a:avLst>
        </a:prstGeom>
        <a:solidFill>
          <a:srgbClr val="00ACA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226219</xdr:colOff>
      <xdr:row>13</xdr:row>
      <xdr:rowOff>178593</xdr:rowOff>
    </xdr:from>
    <xdr:to>
      <xdr:col>8</xdr:col>
      <xdr:colOff>904875</xdr:colOff>
      <xdr:row>24</xdr:row>
      <xdr:rowOff>83343</xdr:rowOff>
    </xdr:to>
    <xdr:sp macro="" textlink="">
      <xdr:nvSpPr>
        <xdr:cNvPr id="8" name="Vrije vorm: vorm 7">
          <a:extLst>
            <a:ext uri="{FF2B5EF4-FFF2-40B4-BE49-F238E27FC236}">
              <a16:creationId xmlns:a16="http://schemas.microsoft.com/office/drawing/2014/main" xmlns="" id="{00000000-0008-0000-0A00-000008000000}"/>
            </a:ext>
          </a:extLst>
        </xdr:cNvPr>
        <xdr:cNvSpPr/>
      </xdr:nvSpPr>
      <xdr:spPr>
        <a:xfrm>
          <a:off x="6018610" y="2863452"/>
          <a:ext cx="3292078" cy="2000250"/>
        </a:xfrm>
        <a:custGeom>
          <a:avLst/>
          <a:gdLst>
            <a:gd name="connsiteX0" fmla="*/ 0 w 3196828"/>
            <a:gd name="connsiteY0" fmla="*/ 1785938 h 2000250"/>
            <a:gd name="connsiteX1" fmla="*/ 1363265 w 3196828"/>
            <a:gd name="connsiteY1" fmla="*/ 0 h 2000250"/>
            <a:gd name="connsiteX2" fmla="*/ 3196828 w 3196828"/>
            <a:gd name="connsiteY2" fmla="*/ 0 h 2000250"/>
            <a:gd name="connsiteX3" fmla="*/ 3190875 w 3196828"/>
            <a:gd name="connsiteY3" fmla="*/ 2000250 h 2000250"/>
            <a:gd name="connsiteX4" fmla="*/ 0 w 3196828"/>
            <a:gd name="connsiteY4" fmla="*/ 1785938 h 20002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96828" h="2000250">
              <a:moveTo>
                <a:pt x="0" y="1785938"/>
              </a:moveTo>
              <a:lnTo>
                <a:pt x="1363265" y="0"/>
              </a:lnTo>
              <a:lnTo>
                <a:pt x="3196828" y="0"/>
              </a:lnTo>
              <a:cubicBezTo>
                <a:pt x="3194844" y="666750"/>
                <a:pt x="3192859" y="1333500"/>
                <a:pt x="3190875" y="2000250"/>
              </a:cubicBezTo>
              <a:lnTo>
                <a:pt x="0" y="1785938"/>
              </a:lnTo>
              <a:close/>
            </a:path>
          </a:pathLst>
        </a:custGeom>
        <a:solidFill>
          <a:srgbClr val="A5D2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26919</xdr:colOff>
      <xdr:row>13</xdr:row>
      <xdr:rowOff>176211</xdr:rowOff>
    </xdr:from>
    <xdr:to>
      <xdr:col>8</xdr:col>
      <xdr:colOff>904874</xdr:colOff>
      <xdr:row>33</xdr:row>
      <xdr:rowOff>47624</xdr:rowOff>
    </xdr:to>
    <xdr:graphicFrame macro="">
      <xdr:nvGraphicFramePr>
        <xdr:cNvPr id="2" name="Grafiek 1">
          <a:extLst>
            <a:ext uri="{FF2B5EF4-FFF2-40B4-BE49-F238E27FC236}">
              <a16:creationId xmlns:a16="http://schemas.microsoft.com/office/drawing/2014/main" xmlns=""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2088058</xdr:colOff>
      <xdr:row>21</xdr:row>
      <xdr:rowOff>6086</xdr:rowOff>
    </xdr:from>
    <xdr:to>
      <xdr:col>5</xdr:col>
      <xdr:colOff>650260</xdr:colOff>
      <xdr:row>27</xdr:row>
      <xdr:rowOff>184856</xdr:rowOff>
    </xdr:to>
    <xdr:sp macro="" textlink="">
      <xdr:nvSpPr>
        <xdr:cNvPr id="7" name="Zeshoek 6">
          <a:extLst>
            <a:ext uri="{FF2B5EF4-FFF2-40B4-BE49-F238E27FC236}">
              <a16:creationId xmlns:a16="http://schemas.microsoft.com/office/drawing/2014/main" xmlns="" id="{00000000-0008-0000-0A00-000007000000}"/>
            </a:ext>
          </a:extLst>
        </xdr:cNvPr>
        <xdr:cNvSpPr/>
      </xdr:nvSpPr>
      <xdr:spPr>
        <a:xfrm rot="19840369">
          <a:off x="4945558" y="3987536"/>
          <a:ext cx="1495902" cy="1321770"/>
        </a:xfrm>
        <a:prstGeom prst="hexagon">
          <a:avLst>
            <a:gd name="adj" fmla="val 28521"/>
            <a:gd name="vf" fmla="val 11547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9525</xdr:colOff>
      <xdr:row>34</xdr:row>
      <xdr:rowOff>57150</xdr:rowOff>
    </xdr:from>
    <xdr:to>
      <xdr:col>4</xdr:col>
      <xdr:colOff>13216</xdr:colOff>
      <xdr:row>36</xdr:row>
      <xdr:rowOff>123825</xdr:rowOff>
    </xdr:to>
    <xdr:pic>
      <xdr:nvPicPr>
        <xdr:cNvPr id="15" name="Picture 14">
          <a:extLst>
            <a:ext uri="{FF2B5EF4-FFF2-40B4-BE49-F238E27FC236}">
              <a16:creationId xmlns:a16="http://schemas.microsoft.com/office/drawing/2014/main" xmlns="" id="{00000000-0008-0000-0A00-00000F000000}"/>
            </a:ext>
          </a:extLst>
        </xdr:cNvPr>
        <xdr:cNvPicPr>
          <a:picLocks noChangeAspect="1"/>
        </xdr:cNvPicPr>
      </xdr:nvPicPr>
      <xdr:blipFill>
        <a:blip xmlns:r="http://schemas.openxmlformats.org/officeDocument/2006/relationships" r:embed="rId2"/>
        <a:stretch>
          <a:fillRect/>
        </a:stretch>
      </xdr:blipFill>
      <xdr:spPr>
        <a:xfrm>
          <a:off x="619125" y="6591300"/>
          <a:ext cx="2251591" cy="447675"/>
        </a:xfrm>
        <a:prstGeom prst="rect">
          <a:avLst/>
        </a:prstGeom>
      </xdr:spPr>
    </xdr:pic>
    <xdr:clientData/>
  </xdr:twoCellAnchor>
  <xdr:twoCellAnchor editAs="oneCell">
    <xdr:from>
      <xdr:col>0</xdr:col>
      <xdr:colOff>47625</xdr:colOff>
      <xdr:row>0</xdr:row>
      <xdr:rowOff>19050</xdr:rowOff>
    </xdr:from>
    <xdr:to>
      <xdr:col>1</xdr:col>
      <xdr:colOff>0</xdr:colOff>
      <xdr:row>2</xdr:row>
      <xdr:rowOff>147117</xdr:rowOff>
    </xdr:to>
    <xdr:pic>
      <xdr:nvPicPr>
        <xdr:cNvPr id="17" name="Picture 16">
          <a:extLst>
            <a:ext uri="{FF2B5EF4-FFF2-40B4-BE49-F238E27FC236}">
              <a16:creationId xmlns:a16="http://schemas.microsoft.com/office/drawing/2014/main" xmlns="" id="{00000000-0008-0000-0A00-000011000000}"/>
            </a:ext>
          </a:extLst>
        </xdr:cNvPr>
        <xdr:cNvPicPr>
          <a:picLocks noChangeAspect="1"/>
        </xdr:cNvPicPr>
      </xdr:nvPicPr>
      <xdr:blipFill rotWithShape="1">
        <a:blip xmlns:r="http://schemas.openxmlformats.org/officeDocument/2006/relationships" r:embed="rId3"/>
        <a:srcRect r="58290"/>
        <a:stretch/>
      </xdr:blipFill>
      <xdr:spPr>
        <a:xfrm>
          <a:off x="47625" y="19050"/>
          <a:ext cx="561975" cy="585267"/>
        </a:xfrm>
        <a:prstGeom prst="rect">
          <a:avLst/>
        </a:prstGeom>
      </xdr:spPr>
    </xdr:pic>
    <xdr:clientData/>
  </xdr:twoCellAnchor>
  <xdr:oneCellAnchor>
    <xdr:from>
      <xdr:col>4</xdr:col>
      <xdr:colOff>1827608</xdr:colOff>
      <xdr:row>13</xdr:row>
      <xdr:rowOff>101203</xdr:rowOff>
    </xdr:from>
    <xdr:ext cx="1955600" cy="264560"/>
    <xdr:sp macro="" textlink="">
      <xdr:nvSpPr>
        <xdr:cNvPr id="5" name="Tekstvak 4">
          <a:extLst>
            <a:ext uri="{FF2B5EF4-FFF2-40B4-BE49-F238E27FC236}">
              <a16:creationId xmlns:a16="http://schemas.microsoft.com/office/drawing/2014/main" xmlns="" id="{00000000-0008-0000-0A00-000005000000}"/>
            </a:ext>
          </a:extLst>
        </xdr:cNvPr>
        <xdr:cNvSpPr txBox="1"/>
      </xdr:nvSpPr>
      <xdr:spPr>
        <a:xfrm>
          <a:off x="4685108" y="2787253"/>
          <a:ext cx="19556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i="1">
              <a:solidFill>
                <a:schemeClr val="bg1"/>
              </a:solidFill>
            </a:rPr>
            <a:t>A Corporate Leadership Culture</a:t>
          </a:r>
        </a:p>
      </xdr:txBody>
    </xdr:sp>
    <xdr:clientData/>
  </xdr:oneCellAnchor>
  <xdr:oneCellAnchor>
    <xdr:from>
      <xdr:col>7</xdr:col>
      <xdr:colOff>232172</xdr:colOff>
      <xdr:row>15</xdr:row>
      <xdr:rowOff>41673</xdr:rowOff>
    </xdr:from>
    <xdr:ext cx="1398203" cy="436786"/>
    <xdr:sp macro="" textlink="">
      <xdr:nvSpPr>
        <xdr:cNvPr id="6" name="Tekstvak 5">
          <a:extLst>
            <a:ext uri="{FF2B5EF4-FFF2-40B4-BE49-F238E27FC236}">
              <a16:creationId xmlns:a16="http://schemas.microsoft.com/office/drawing/2014/main" xmlns="" id="{00000000-0008-0000-0A00-000006000000}"/>
            </a:ext>
          </a:extLst>
        </xdr:cNvPr>
        <xdr:cNvSpPr txBox="1"/>
      </xdr:nvSpPr>
      <xdr:spPr>
        <a:xfrm>
          <a:off x="7935516" y="3107532"/>
          <a:ext cx="139820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i="1">
              <a:solidFill>
                <a:schemeClr val="bg1"/>
              </a:solidFill>
            </a:rPr>
            <a:t>Safeguarding People</a:t>
          </a:r>
        </a:p>
        <a:p>
          <a:r>
            <a:rPr lang="en-US" sz="1100" i="1" baseline="0">
              <a:solidFill>
                <a:schemeClr val="bg1"/>
              </a:solidFill>
            </a:rPr>
            <a:t>and the Environment</a:t>
          </a:r>
          <a:endParaRPr lang="en-US" sz="1100" i="1">
            <a:solidFill>
              <a:schemeClr val="bg1"/>
            </a:solidFill>
          </a:endParaRPr>
        </a:p>
      </xdr:txBody>
    </xdr:sp>
    <xdr:clientData/>
  </xdr:oneCellAnchor>
  <xdr:oneCellAnchor>
    <xdr:from>
      <xdr:col>7</xdr:col>
      <xdr:colOff>105172</xdr:colOff>
      <xdr:row>30</xdr:row>
      <xdr:rowOff>794</xdr:rowOff>
    </xdr:from>
    <xdr:ext cx="1586460" cy="436786"/>
    <xdr:sp macro="" textlink="">
      <xdr:nvSpPr>
        <xdr:cNvPr id="16" name="Tekstvak 15">
          <a:extLst>
            <a:ext uri="{FF2B5EF4-FFF2-40B4-BE49-F238E27FC236}">
              <a16:creationId xmlns:a16="http://schemas.microsoft.com/office/drawing/2014/main" xmlns="" id="{00000000-0008-0000-0A00-000010000000}"/>
            </a:ext>
          </a:extLst>
        </xdr:cNvPr>
        <xdr:cNvSpPr txBox="1"/>
      </xdr:nvSpPr>
      <xdr:spPr>
        <a:xfrm>
          <a:off x="8115697" y="5639594"/>
          <a:ext cx="15864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i="1">
              <a:solidFill>
                <a:schemeClr val="bg1"/>
              </a:solidFill>
            </a:rPr>
            <a:t>Strenghtening Chemicals</a:t>
          </a:r>
        </a:p>
        <a:p>
          <a:r>
            <a:rPr lang="en-US" sz="1100" i="1">
              <a:solidFill>
                <a:schemeClr val="bg1"/>
              </a:solidFill>
            </a:rPr>
            <a:t>Management Systems</a:t>
          </a:r>
        </a:p>
      </xdr:txBody>
    </xdr:sp>
    <xdr:clientData/>
  </xdr:oneCellAnchor>
  <xdr:oneCellAnchor>
    <xdr:from>
      <xdr:col>4</xdr:col>
      <xdr:colOff>1884758</xdr:colOff>
      <xdr:row>31</xdr:row>
      <xdr:rowOff>82153</xdr:rowOff>
    </xdr:from>
    <xdr:ext cx="1850763" cy="264560"/>
    <xdr:sp macro="" textlink="">
      <xdr:nvSpPr>
        <xdr:cNvPr id="18" name="Tekstvak 17">
          <a:extLst>
            <a:ext uri="{FF2B5EF4-FFF2-40B4-BE49-F238E27FC236}">
              <a16:creationId xmlns:a16="http://schemas.microsoft.com/office/drawing/2014/main" xmlns="" id="{00000000-0008-0000-0A00-000012000000}"/>
            </a:ext>
          </a:extLst>
        </xdr:cNvPr>
        <xdr:cNvSpPr txBox="1"/>
      </xdr:nvSpPr>
      <xdr:spPr>
        <a:xfrm>
          <a:off x="4742258" y="6197203"/>
          <a:ext cx="1850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i="1">
              <a:solidFill>
                <a:schemeClr val="bg1"/>
              </a:solidFill>
            </a:rPr>
            <a:t>Influencing Business Partners</a:t>
          </a:r>
        </a:p>
      </xdr:txBody>
    </xdr:sp>
    <xdr:clientData/>
  </xdr:oneCellAnchor>
  <xdr:oneCellAnchor>
    <xdr:from>
      <xdr:col>3</xdr:col>
      <xdr:colOff>130968</xdr:colOff>
      <xdr:row>30</xdr:row>
      <xdr:rowOff>59531</xdr:rowOff>
    </xdr:from>
    <xdr:ext cx="1479508" cy="264560"/>
    <xdr:sp macro="" textlink="">
      <xdr:nvSpPr>
        <xdr:cNvPr id="19" name="Tekstvak 18">
          <a:extLst>
            <a:ext uri="{FF2B5EF4-FFF2-40B4-BE49-F238E27FC236}">
              <a16:creationId xmlns:a16="http://schemas.microsoft.com/office/drawing/2014/main" xmlns="" id="{00000000-0008-0000-0A00-000013000000}"/>
            </a:ext>
          </a:extLst>
        </xdr:cNvPr>
        <xdr:cNvSpPr txBox="1"/>
      </xdr:nvSpPr>
      <xdr:spPr>
        <a:xfrm>
          <a:off x="2235993" y="5698331"/>
          <a:ext cx="147950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i="1">
              <a:solidFill>
                <a:schemeClr val="bg1"/>
              </a:solidFill>
            </a:rPr>
            <a:t>Engaging Stakeholders</a:t>
          </a:r>
        </a:p>
      </xdr:txBody>
    </xdr:sp>
    <xdr:clientData/>
  </xdr:oneCellAnchor>
  <xdr:oneCellAnchor>
    <xdr:from>
      <xdr:col>3</xdr:col>
      <xdr:colOff>69083</xdr:colOff>
      <xdr:row>15</xdr:row>
      <xdr:rowOff>45246</xdr:rowOff>
    </xdr:from>
    <xdr:ext cx="1843838" cy="264560"/>
    <xdr:sp macro="" textlink="">
      <xdr:nvSpPr>
        <xdr:cNvPr id="20" name="Tekstvak 19">
          <a:extLst>
            <a:ext uri="{FF2B5EF4-FFF2-40B4-BE49-F238E27FC236}">
              <a16:creationId xmlns:a16="http://schemas.microsoft.com/office/drawing/2014/main" xmlns="" id="{00000000-0008-0000-0A00-000014000000}"/>
            </a:ext>
          </a:extLst>
        </xdr:cNvPr>
        <xdr:cNvSpPr txBox="1"/>
      </xdr:nvSpPr>
      <xdr:spPr>
        <a:xfrm>
          <a:off x="2174108" y="2969421"/>
          <a:ext cx="18438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i="1">
              <a:solidFill>
                <a:schemeClr val="bg1"/>
              </a:solidFill>
            </a:rPr>
            <a:t>Contributing to Sustainability</a:t>
          </a:r>
        </a:p>
      </xdr:txBody>
    </xdr:sp>
    <xdr:clientData/>
  </xdr:oneCellAnchor>
  <xdr:twoCellAnchor editAs="oneCell">
    <xdr:from>
      <xdr:col>4</xdr:col>
      <xdr:colOff>2295869</xdr:colOff>
      <xdr:row>22</xdr:row>
      <xdr:rowOff>76200</xdr:rowOff>
    </xdr:from>
    <xdr:to>
      <xdr:col>5</xdr:col>
      <xdr:colOff>497953</xdr:colOff>
      <xdr:row>26</xdr:row>
      <xdr:rowOff>72302</xdr:rowOff>
    </xdr:to>
    <xdr:pic>
      <xdr:nvPicPr>
        <xdr:cNvPr id="14" name="Afbeelding 13">
          <a:extLst>
            <a:ext uri="{FF2B5EF4-FFF2-40B4-BE49-F238E27FC236}">
              <a16:creationId xmlns:a16="http://schemas.microsoft.com/office/drawing/2014/main" xmlns="" id="{00000000-0008-0000-0A00-00000E000000}"/>
            </a:ext>
          </a:extLst>
        </xdr:cNvPr>
        <xdr:cNvPicPr>
          <a:picLocks noChangeAspect="1"/>
        </xdr:cNvPicPr>
      </xdr:nvPicPr>
      <xdr:blipFill>
        <a:blip xmlns:r="http://schemas.openxmlformats.org/officeDocument/2006/relationships" r:embed="rId4"/>
        <a:stretch>
          <a:fillRect/>
        </a:stretch>
      </xdr:blipFill>
      <xdr:spPr>
        <a:xfrm>
          <a:off x="5153369" y="4248150"/>
          <a:ext cx="1135784" cy="75810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139700</xdr:colOff>
          <xdr:row>4</xdr:row>
          <xdr:rowOff>139700</xdr:rowOff>
        </xdr:from>
        <xdr:to>
          <xdr:col>1</xdr:col>
          <xdr:colOff>444500</xdr:colOff>
          <xdr:row>5</xdr:row>
          <xdr:rowOff>25400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xmlns="" id="{00000000-0008-0000-0B00-00000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8</xdr:row>
          <xdr:rowOff>25400</xdr:rowOff>
        </xdr:from>
        <xdr:to>
          <xdr:col>1</xdr:col>
          <xdr:colOff>444500</xdr:colOff>
          <xdr:row>8</xdr:row>
          <xdr:rowOff>279400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xmlns="" id="{00000000-0008-0000-0B00-00000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11</xdr:row>
          <xdr:rowOff>165100</xdr:rowOff>
        </xdr:from>
        <xdr:to>
          <xdr:col>1</xdr:col>
          <xdr:colOff>444500</xdr:colOff>
          <xdr:row>13</xdr:row>
          <xdr:rowOff>25400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xmlns="" id="{00000000-0008-0000-0B00-00000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16</xdr:row>
          <xdr:rowOff>50800</xdr:rowOff>
        </xdr:from>
        <xdr:to>
          <xdr:col>1</xdr:col>
          <xdr:colOff>444500</xdr:colOff>
          <xdr:row>17</xdr:row>
          <xdr:rowOff>38100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xmlns="" id="{00000000-0008-0000-0B00-00000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165100</xdr:rowOff>
        </xdr:from>
        <xdr:to>
          <xdr:col>1</xdr:col>
          <xdr:colOff>444500</xdr:colOff>
          <xdr:row>21</xdr:row>
          <xdr:rowOff>63500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xmlns="" id="{00000000-0008-0000-0B00-00000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23</xdr:row>
          <xdr:rowOff>177800</xdr:rowOff>
        </xdr:from>
        <xdr:to>
          <xdr:col>1</xdr:col>
          <xdr:colOff>444500</xdr:colOff>
          <xdr:row>24</xdr:row>
          <xdr:rowOff>254000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xmlns="" id="{00000000-0008-0000-0B00-00000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190500</xdr:rowOff>
        </xdr:from>
        <xdr:to>
          <xdr:col>1</xdr:col>
          <xdr:colOff>419100</xdr:colOff>
          <xdr:row>28</xdr:row>
          <xdr:rowOff>254000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xmlns="" id="{00000000-0008-0000-0B00-00000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31</xdr:row>
          <xdr:rowOff>139700</xdr:rowOff>
        </xdr:from>
        <xdr:to>
          <xdr:col>1</xdr:col>
          <xdr:colOff>444500</xdr:colOff>
          <xdr:row>32</xdr:row>
          <xdr:rowOff>203200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xmlns="" id="{00000000-0008-0000-0B00-00000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xdr:row>
          <xdr:rowOff>165100</xdr:rowOff>
        </xdr:from>
        <xdr:to>
          <xdr:col>1</xdr:col>
          <xdr:colOff>419100</xdr:colOff>
          <xdr:row>40</xdr:row>
          <xdr:rowOff>215900</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xmlns="" id="{00000000-0008-0000-0B00-00000B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35</xdr:row>
          <xdr:rowOff>190500</xdr:rowOff>
        </xdr:from>
        <xdr:to>
          <xdr:col>1</xdr:col>
          <xdr:colOff>419100</xdr:colOff>
          <xdr:row>36</xdr:row>
          <xdr:rowOff>254000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xmlns="" id="{00000000-0008-0000-0B00-00000C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43</xdr:row>
          <xdr:rowOff>139700</xdr:rowOff>
        </xdr:from>
        <xdr:to>
          <xdr:col>1</xdr:col>
          <xdr:colOff>406400</xdr:colOff>
          <xdr:row>44</xdr:row>
          <xdr:rowOff>381000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xmlns="" id="{00000000-0008-0000-0B00-00000E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190500</xdr:rowOff>
        </xdr:from>
        <xdr:to>
          <xdr:col>1</xdr:col>
          <xdr:colOff>419100</xdr:colOff>
          <xdr:row>49</xdr:row>
          <xdr:rowOff>63500</xdr:rowOff>
        </xdr:to>
        <xdr:sp macro="" textlink="">
          <xdr:nvSpPr>
            <xdr:cNvPr id="69648" name="Check Box 16" hidden="1">
              <a:extLst>
                <a:ext uri="{63B3BB69-23CF-44E3-9099-C40C66FF867C}">
                  <a14:compatExt spid="_x0000_s69648"/>
                </a:ext>
                <a:ext uri="{FF2B5EF4-FFF2-40B4-BE49-F238E27FC236}">
                  <a16:creationId xmlns:a16="http://schemas.microsoft.com/office/drawing/2014/main" xmlns="" id="{00000000-0008-0000-0B00-000010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51</xdr:row>
          <xdr:rowOff>190500</xdr:rowOff>
        </xdr:from>
        <xdr:to>
          <xdr:col>1</xdr:col>
          <xdr:colOff>419100</xdr:colOff>
          <xdr:row>53</xdr:row>
          <xdr:rowOff>63500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xmlns="" id="{00000000-0008-0000-0B00-00001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55</xdr:row>
          <xdr:rowOff>190500</xdr:rowOff>
        </xdr:from>
        <xdr:to>
          <xdr:col>1</xdr:col>
          <xdr:colOff>419100</xdr:colOff>
          <xdr:row>57</xdr:row>
          <xdr:rowOff>0</xdr:rowOff>
        </xdr:to>
        <xdr:sp macro="" textlink="">
          <xdr:nvSpPr>
            <xdr:cNvPr id="69652" name="Check Box 20" hidden="1">
              <a:extLst>
                <a:ext uri="{63B3BB69-23CF-44E3-9099-C40C66FF867C}">
                  <a14:compatExt spid="_x0000_s69652"/>
                </a:ext>
                <a:ext uri="{FF2B5EF4-FFF2-40B4-BE49-F238E27FC236}">
                  <a16:creationId xmlns:a16="http://schemas.microsoft.com/office/drawing/2014/main" xmlns="" id="{00000000-0008-0000-0B00-00001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59</xdr:row>
          <xdr:rowOff>190500</xdr:rowOff>
        </xdr:from>
        <xdr:to>
          <xdr:col>1</xdr:col>
          <xdr:colOff>419100</xdr:colOff>
          <xdr:row>61</xdr:row>
          <xdr:rowOff>0</xdr:rowOff>
        </xdr:to>
        <xdr:sp macro="" textlink="">
          <xdr:nvSpPr>
            <xdr:cNvPr id="69653" name="Check Box 21" hidden="1">
              <a:extLst>
                <a:ext uri="{63B3BB69-23CF-44E3-9099-C40C66FF867C}">
                  <a14:compatExt spid="_x0000_s69653"/>
                </a:ext>
                <a:ext uri="{FF2B5EF4-FFF2-40B4-BE49-F238E27FC236}">
                  <a16:creationId xmlns:a16="http://schemas.microsoft.com/office/drawing/2014/main" xmlns="" id="{00000000-0008-0000-0B00-00001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190500</xdr:rowOff>
        </xdr:from>
        <xdr:to>
          <xdr:col>1</xdr:col>
          <xdr:colOff>419100</xdr:colOff>
          <xdr:row>65</xdr:row>
          <xdr:rowOff>0</xdr:rowOff>
        </xdr:to>
        <xdr:sp macro="" textlink="">
          <xdr:nvSpPr>
            <xdr:cNvPr id="69654" name="Check Box 22" hidden="1">
              <a:extLst>
                <a:ext uri="{63B3BB69-23CF-44E3-9099-C40C66FF867C}">
                  <a14:compatExt spid="_x0000_s69654"/>
                </a:ext>
                <a:ext uri="{FF2B5EF4-FFF2-40B4-BE49-F238E27FC236}">
                  <a16:creationId xmlns:a16="http://schemas.microsoft.com/office/drawing/2014/main" xmlns="" id="{00000000-0008-0000-0B00-00001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69</xdr:row>
          <xdr:rowOff>190500</xdr:rowOff>
        </xdr:from>
        <xdr:to>
          <xdr:col>1</xdr:col>
          <xdr:colOff>419100</xdr:colOff>
          <xdr:row>71</xdr:row>
          <xdr:rowOff>0</xdr:rowOff>
        </xdr:to>
        <xdr:sp macro="" textlink="">
          <xdr:nvSpPr>
            <xdr:cNvPr id="69655" name="Check Box 23" hidden="1">
              <a:extLst>
                <a:ext uri="{63B3BB69-23CF-44E3-9099-C40C66FF867C}">
                  <a14:compatExt spid="_x0000_s69655"/>
                </a:ext>
                <a:ext uri="{FF2B5EF4-FFF2-40B4-BE49-F238E27FC236}">
                  <a16:creationId xmlns:a16="http://schemas.microsoft.com/office/drawing/2014/main" xmlns="" id="{00000000-0008-0000-0B00-00001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73</xdr:row>
          <xdr:rowOff>190500</xdr:rowOff>
        </xdr:from>
        <xdr:to>
          <xdr:col>1</xdr:col>
          <xdr:colOff>419100</xdr:colOff>
          <xdr:row>75</xdr:row>
          <xdr:rowOff>0</xdr:rowOff>
        </xdr:to>
        <xdr:sp macro="" textlink="">
          <xdr:nvSpPr>
            <xdr:cNvPr id="69657" name="Check Box 25" hidden="1">
              <a:extLst>
                <a:ext uri="{63B3BB69-23CF-44E3-9099-C40C66FF867C}">
                  <a14:compatExt spid="_x0000_s69657"/>
                </a:ext>
                <a:ext uri="{FF2B5EF4-FFF2-40B4-BE49-F238E27FC236}">
                  <a16:creationId xmlns:a16="http://schemas.microsoft.com/office/drawing/2014/main" xmlns="" id="{00000000-0008-0000-0B00-00001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77</xdr:row>
          <xdr:rowOff>190500</xdr:rowOff>
        </xdr:from>
        <xdr:to>
          <xdr:col>1</xdr:col>
          <xdr:colOff>419100</xdr:colOff>
          <xdr:row>78</xdr:row>
          <xdr:rowOff>254000</xdr:rowOff>
        </xdr:to>
        <xdr:sp macro="" textlink="">
          <xdr:nvSpPr>
            <xdr:cNvPr id="69658" name="Check Box 26" hidden="1">
              <a:extLst>
                <a:ext uri="{63B3BB69-23CF-44E3-9099-C40C66FF867C}">
                  <a14:compatExt spid="_x0000_s69658"/>
                </a:ext>
                <a:ext uri="{FF2B5EF4-FFF2-40B4-BE49-F238E27FC236}">
                  <a16:creationId xmlns:a16="http://schemas.microsoft.com/office/drawing/2014/main" xmlns="" id="{00000000-0008-0000-0B00-00001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81</xdr:row>
          <xdr:rowOff>190500</xdr:rowOff>
        </xdr:from>
        <xdr:to>
          <xdr:col>1</xdr:col>
          <xdr:colOff>419100</xdr:colOff>
          <xdr:row>82</xdr:row>
          <xdr:rowOff>254000</xdr:rowOff>
        </xdr:to>
        <xdr:sp macro="" textlink="">
          <xdr:nvSpPr>
            <xdr:cNvPr id="69659" name="Check Box 27" hidden="1">
              <a:extLst>
                <a:ext uri="{63B3BB69-23CF-44E3-9099-C40C66FF867C}">
                  <a14:compatExt spid="_x0000_s69659"/>
                </a:ext>
                <a:ext uri="{FF2B5EF4-FFF2-40B4-BE49-F238E27FC236}">
                  <a16:creationId xmlns:a16="http://schemas.microsoft.com/office/drawing/2014/main" xmlns="" id="{00000000-0008-0000-0B00-00001B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85</xdr:row>
          <xdr:rowOff>190500</xdr:rowOff>
        </xdr:from>
        <xdr:to>
          <xdr:col>1</xdr:col>
          <xdr:colOff>419100</xdr:colOff>
          <xdr:row>86</xdr:row>
          <xdr:rowOff>254000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xmlns="" id="{00000000-0008-0000-0B00-00001D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89</xdr:row>
          <xdr:rowOff>190500</xdr:rowOff>
        </xdr:from>
        <xdr:to>
          <xdr:col>1</xdr:col>
          <xdr:colOff>419100</xdr:colOff>
          <xdr:row>90</xdr:row>
          <xdr:rowOff>254000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xmlns="" id="{00000000-0008-0000-0B00-00001F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93</xdr:row>
          <xdr:rowOff>190500</xdr:rowOff>
        </xdr:from>
        <xdr:to>
          <xdr:col>1</xdr:col>
          <xdr:colOff>419100</xdr:colOff>
          <xdr:row>94</xdr:row>
          <xdr:rowOff>254000</xdr:rowOff>
        </xdr:to>
        <xdr:sp macro="" textlink="">
          <xdr:nvSpPr>
            <xdr:cNvPr id="69664" name="Check Box 32" hidden="1">
              <a:extLst>
                <a:ext uri="{63B3BB69-23CF-44E3-9099-C40C66FF867C}">
                  <a14:compatExt spid="_x0000_s69664"/>
                </a:ext>
                <a:ext uri="{FF2B5EF4-FFF2-40B4-BE49-F238E27FC236}">
                  <a16:creationId xmlns:a16="http://schemas.microsoft.com/office/drawing/2014/main" xmlns="" id="{00000000-0008-0000-0B00-000020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97</xdr:row>
          <xdr:rowOff>190500</xdr:rowOff>
        </xdr:from>
        <xdr:to>
          <xdr:col>1</xdr:col>
          <xdr:colOff>419100</xdr:colOff>
          <xdr:row>98</xdr:row>
          <xdr:rowOff>254000</xdr:rowOff>
        </xdr:to>
        <xdr:sp macro="" textlink="">
          <xdr:nvSpPr>
            <xdr:cNvPr id="69666" name="Check Box 34" hidden="1">
              <a:extLst>
                <a:ext uri="{63B3BB69-23CF-44E3-9099-C40C66FF867C}">
                  <a14:compatExt spid="_x0000_s69666"/>
                </a:ext>
                <a:ext uri="{FF2B5EF4-FFF2-40B4-BE49-F238E27FC236}">
                  <a16:creationId xmlns:a16="http://schemas.microsoft.com/office/drawing/2014/main" xmlns="" id="{00000000-0008-0000-0B00-00002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101</xdr:row>
          <xdr:rowOff>190500</xdr:rowOff>
        </xdr:from>
        <xdr:to>
          <xdr:col>1</xdr:col>
          <xdr:colOff>419100</xdr:colOff>
          <xdr:row>102</xdr:row>
          <xdr:rowOff>190500</xdr:rowOff>
        </xdr:to>
        <xdr:sp macro="" textlink="">
          <xdr:nvSpPr>
            <xdr:cNvPr id="69668" name="Check Box 36" hidden="1">
              <a:extLst>
                <a:ext uri="{63B3BB69-23CF-44E3-9099-C40C66FF867C}">
                  <a14:compatExt spid="_x0000_s69668"/>
                </a:ext>
                <a:ext uri="{FF2B5EF4-FFF2-40B4-BE49-F238E27FC236}">
                  <a16:creationId xmlns:a16="http://schemas.microsoft.com/office/drawing/2014/main" xmlns="" id="{00000000-0008-0000-0B00-00002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105</xdr:row>
          <xdr:rowOff>190500</xdr:rowOff>
        </xdr:from>
        <xdr:to>
          <xdr:col>1</xdr:col>
          <xdr:colOff>419100</xdr:colOff>
          <xdr:row>106</xdr:row>
          <xdr:rowOff>254000</xdr:rowOff>
        </xdr:to>
        <xdr:sp macro="" textlink="">
          <xdr:nvSpPr>
            <xdr:cNvPr id="69669" name="Check Box 37" hidden="1">
              <a:extLst>
                <a:ext uri="{63B3BB69-23CF-44E3-9099-C40C66FF867C}">
                  <a14:compatExt spid="_x0000_s69669"/>
                </a:ext>
                <a:ext uri="{FF2B5EF4-FFF2-40B4-BE49-F238E27FC236}">
                  <a16:creationId xmlns:a16="http://schemas.microsoft.com/office/drawing/2014/main" xmlns="" id="{00000000-0008-0000-0B00-00002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109</xdr:row>
          <xdr:rowOff>190500</xdr:rowOff>
        </xdr:from>
        <xdr:to>
          <xdr:col>1</xdr:col>
          <xdr:colOff>419100</xdr:colOff>
          <xdr:row>110</xdr:row>
          <xdr:rowOff>254000</xdr:rowOff>
        </xdr:to>
        <xdr:sp macro="" textlink="">
          <xdr:nvSpPr>
            <xdr:cNvPr id="69670" name="Check Box 38" hidden="1">
              <a:extLst>
                <a:ext uri="{63B3BB69-23CF-44E3-9099-C40C66FF867C}">
                  <a14:compatExt spid="_x0000_s69670"/>
                </a:ext>
                <a:ext uri="{FF2B5EF4-FFF2-40B4-BE49-F238E27FC236}">
                  <a16:creationId xmlns:a16="http://schemas.microsoft.com/office/drawing/2014/main" xmlns="" id="{00000000-0008-0000-0B00-00002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113</xdr:row>
          <xdr:rowOff>190500</xdr:rowOff>
        </xdr:from>
        <xdr:to>
          <xdr:col>1</xdr:col>
          <xdr:colOff>419100</xdr:colOff>
          <xdr:row>114</xdr:row>
          <xdr:rowOff>254000</xdr:rowOff>
        </xdr:to>
        <xdr:sp macro="" textlink="">
          <xdr:nvSpPr>
            <xdr:cNvPr id="69671" name="Check Box 39" hidden="1">
              <a:extLst>
                <a:ext uri="{63B3BB69-23CF-44E3-9099-C40C66FF867C}">
                  <a14:compatExt spid="_x0000_s69671"/>
                </a:ext>
                <a:ext uri="{FF2B5EF4-FFF2-40B4-BE49-F238E27FC236}">
                  <a16:creationId xmlns:a16="http://schemas.microsoft.com/office/drawing/2014/main" xmlns="" id="{00000000-0008-0000-0B00-00002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117</xdr:row>
          <xdr:rowOff>190500</xdr:rowOff>
        </xdr:from>
        <xdr:to>
          <xdr:col>1</xdr:col>
          <xdr:colOff>419100</xdr:colOff>
          <xdr:row>118</xdr:row>
          <xdr:rowOff>254000</xdr:rowOff>
        </xdr:to>
        <xdr:sp macro="" textlink="">
          <xdr:nvSpPr>
            <xdr:cNvPr id="69673" name="Check Box 41" hidden="1">
              <a:extLst>
                <a:ext uri="{63B3BB69-23CF-44E3-9099-C40C66FF867C}">
                  <a14:compatExt spid="_x0000_s69673"/>
                </a:ext>
                <a:ext uri="{FF2B5EF4-FFF2-40B4-BE49-F238E27FC236}">
                  <a16:creationId xmlns:a16="http://schemas.microsoft.com/office/drawing/2014/main" xmlns="" id="{00000000-0008-0000-0B00-00002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121</xdr:row>
          <xdr:rowOff>190500</xdr:rowOff>
        </xdr:from>
        <xdr:to>
          <xdr:col>1</xdr:col>
          <xdr:colOff>419100</xdr:colOff>
          <xdr:row>122</xdr:row>
          <xdr:rowOff>254000</xdr:rowOff>
        </xdr:to>
        <xdr:sp macro="" textlink="">
          <xdr:nvSpPr>
            <xdr:cNvPr id="69674" name="Check Box 42" hidden="1">
              <a:extLst>
                <a:ext uri="{63B3BB69-23CF-44E3-9099-C40C66FF867C}">
                  <a14:compatExt spid="_x0000_s69674"/>
                </a:ext>
                <a:ext uri="{FF2B5EF4-FFF2-40B4-BE49-F238E27FC236}">
                  <a16:creationId xmlns:a16="http://schemas.microsoft.com/office/drawing/2014/main" xmlns="" id="{00000000-0008-0000-0B00-00002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125</xdr:row>
          <xdr:rowOff>190500</xdr:rowOff>
        </xdr:from>
        <xdr:to>
          <xdr:col>1</xdr:col>
          <xdr:colOff>419100</xdr:colOff>
          <xdr:row>126</xdr:row>
          <xdr:rowOff>254000</xdr:rowOff>
        </xdr:to>
        <xdr:sp macro="" textlink="">
          <xdr:nvSpPr>
            <xdr:cNvPr id="69676" name="Check Box 44" hidden="1">
              <a:extLst>
                <a:ext uri="{63B3BB69-23CF-44E3-9099-C40C66FF867C}">
                  <a14:compatExt spid="_x0000_s69676"/>
                </a:ext>
                <a:ext uri="{FF2B5EF4-FFF2-40B4-BE49-F238E27FC236}">
                  <a16:creationId xmlns:a16="http://schemas.microsoft.com/office/drawing/2014/main" xmlns="" id="{00000000-0008-0000-0B00-00002C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129</xdr:row>
          <xdr:rowOff>190500</xdr:rowOff>
        </xdr:from>
        <xdr:to>
          <xdr:col>1</xdr:col>
          <xdr:colOff>419100</xdr:colOff>
          <xdr:row>130</xdr:row>
          <xdr:rowOff>254000</xdr:rowOff>
        </xdr:to>
        <xdr:sp macro="" textlink="">
          <xdr:nvSpPr>
            <xdr:cNvPr id="69677" name="Check Box 45" hidden="1">
              <a:extLst>
                <a:ext uri="{63B3BB69-23CF-44E3-9099-C40C66FF867C}">
                  <a14:compatExt spid="_x0000_s69677"/>
                </a:ext>
                <a:ext uri="{FF2B5EF4-FFF2-40B4-BE49-F238E27FC236}">
                  <a16:creationId xmlns:a16="http://schemas.microsoft.com/office/drawing/2014/main" xmlns="" id="{00000000-0008-0000-0B00-00002D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133</xdr:row>
          <xdr:rowOff>190500</xdr:rowOff>
        </xdr:from>
        <xdr:to>
          <xdr:col>1</xdr:col>
          <xdr:colOff>419100</xdr:colOff>
          <xdr:row>134</xdr:row>
          <xdr:rowOff>254000</xdr:rowOff>
        </xdr:to>
        <xdr:sp macro="" textlink="">
          <xdr:nvSpPr>
            <xdr:cNvPr id="69679" name="Check Box 47" hidden="1">
              <a:extLst>
                <a:ext uri="{63B3BB69-23CF-44E3-9099-C40C66FF867C}">
                  <a14:compatExt spid="_x0000_s69679"/>
                </a:ext>
                <a:ext uri="{FF2B5EF4-FFF2-40B4-BE49-F238E27FC236}">
                  <a16:creationId xmlns:a16="http://schemas.microsoft.com/office/drawing/2014/main" xmlns="" id="{00000000-0008-0000-0B00-00002F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137</xdr:row>
          <xdr:rowOff>190500</xdr:rowOff>
        </xdr:from>
        <xdr:to>
          <xdr:col>1</xdr:col>
          <xdr:colOff>419100</xdr:colOff>
          <xdr:row>138</xdr:row>
          <xdr:rowOff>254000</xdr:rowOff>
        </xdr:to>
        <xdr:sp macro="" textlink="">
          <xdr:nvSpPr>
            <xdr:cNvPr id="69680" name="Check Box 48" hidden="1">
              <a:extLst>
                <a:ext uri="{63B3BB69-23CF-44E3-9099-C40C66FF867C}">
                  <a14:compatExt spid="_x0000_s69680"/>
                </a:ext>
                <a:ext uri="{FF2B5EF4-FFF2-40B4-BE49-F238E27FC236}">
                  <a16:creationId xmlns:a16="http://schemas.microsoft.com/office/drawing/2014/main" xmlns="" id="{00000000-0008-0000-0B00-000030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141</xdr:row>
          <xdr:rowOff>190500</xdr:rowOff>
        </xdr:from>
        <xdr:to>
          <xdr:col>1</xdr:col>
          <xdr:colOff>419100</xdr:colOff>
          <xdr:row>142</xdr:row>
          <xdr:rowOff>254000</xdr:rowOff>
        </xdr:to>
        <xdr:sp macro="" textlink="">
          <xdr:nvSpPr>
            <xdr:cNvPr id="69681" name="Check Box 49" hidden="1">
              <a:extLst>
                <a:ext uri="{63B3BB69-23CF-44E3-9099-C40C66FF867C}">
                  <a14:compatExt spid="_x0000_s69681"/>
                </a:ext>
                <a:ext uri="{FF2B5EF4-FFF2-40B4-BE49-F238E27FC236}">
                  <a16:creationId xmlns:a16="http://schemas.microsoft.com/office/drawing/2014/main" xmlns="" id="{00000000-0008-0000-0B00-00003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145</xdr:row>
          <xdr:rowOff>190500</xdr:rowOff>
        </xdr:from>
        <xdr:to>
          <xdr:col>1</xdr:col>
          <xdr:colOff>419100</xdr:colOff>
          <xdr:row>146</xdr:row>
          <xdr:rowOff>254000</xdr:rowOff>
        </xdr:to>
        <xdr:sp macro="" textlink="">
          <xdr:nvSpPr>
            <xdr:cNvPr id="69682" name="Check Box 50" hidden="1">
              <a:extLst>
                <a:ext uri="{63B3BB69-23CF-44E3-9099-C40C66FF867C}">
                  <a14:compatExt spid="_x0000_s69682"/>
                </a:ext>
                <a:ext uri="{FF2B5EF4-FFF2-40B4-BE49-F238E27FC236}">
                  <a16:creationId xmlns:a16="http://schemas.microsoft.com/office/drawing/2014/main" xmlns="" id="{00000000-0008-0000-0B00-00003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149</xdr:row>
          <xdr:rowOff>190500</xdr:rowOff>
        </xdr:from>
        <xdr:to>
          <xdr:col>1</xdr:col>
          <xdr:colOff>419100</xdr:colOff>
          <xdr:row>150</xdr:row>
          <xdr:rowOff>254000</xdr:rowOff>
        </xdr:to>
        <xdr:sp macro="" textlink="">
          <xdr:nvSpPr>
            <xdr:cNvPr id="69683" name="Check Box 51" hidden="1">
              <a:extLst>
                <a:ext uri="{63B3BB69-23CF-44E3-9099-C40C66FF867C}">
                  <a14:compatExt spid="_x0000_s69683"/>
                </a:ext>
                <a:ext uri="{FF2B5EF4-FFF2-40B4-BE49-F238E27FC236}">
                  <a16:creationId xmlns:a16="http://schemas.microsoft.com/office/drawing/2014/main" xmlns="" id="{00000000-0008-0000-0B00-00003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153</xdr:row>
          <xdr:rowOff>190500</xdr:rowOff>
        </xdr:from>
        <xdr:to>
          <xdr:col>1</xdr:col>
          <xdr:colOff>419100</xdr:colOff>
          <xdr:row>154</xdr:row>
          <xdr:rowOff>254000</xdr:rowOff>
        </xdr:to>
        <xdr:sp macro="" textlink="">
          <xdr:nvSpPr>
            <xdr:cNvPr id="69684" name="Check Box 52" hidden="1">
              <a:extLst>
                <a:ext uri="{63B3BB69-23CF-44E3-9099-C40C66FF867C}">
                  <a14:compatExt spid="_x0000_s69684"/>
                </a:ext>
                <a:ext uri="{FF2B5EF4-FFF2-40B4-BE49-F238E27FC236}">
                  <a16:creationId xmlns:a16="http://schemas.microsoft.com/office/drawing/2014/main" xmlns="" id="{00000000-0008-0000-0B00-00003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157</xdr:row>
          <xdr:rowOff>190500</xdr:rowOff>
        </xdr:from>
        <xdr:to>
          <xdr:col>1</xdr:col>
          <xdr:colOff>419100</xdr:colOff>
          <xdr:row>158</xdr:row>
          <xdr:rowOff>254000</xdr:rowOff>
        </xdr:to>
        <xdr:sp macro="" textlink="">
          <xdr:nvSpPr>
            <xdr:cNvPr id="69685" name="Check Box 53" hidden="1">
              <a:extLst>
                <a:ext uri="{63B3BB69-23CF-44E3-9099-C40C66FF867C}">
                  <a14:compatExt spid="_x0000_s69685"/>
                </a:ext>
                <a:ext uri="{FF2B5EF4-FFF2-40B4-BE49-F238E27FC236}">
                  <a16:creationId xmlns:a16="http://schemas.microsoft.com/office/drawing/2014/main" xmlns="" id="{00000000-0008-0000-0B00-00003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161</xdr:row>
          <xdr:rowOff>190500</xdr:rowOff>
        </xdr:from>
        <xdr:to>
          <xdr:col>1</xdr:col>
          <xdr:colOff>419100</xdr:colOff>
          <xdr:row>162</xdr:row>
          <xdr:rowOff>254000</xdr:rowOff>
        </xdr:to>
        <xdr:sp macro="" textlink="">
          <xdr:nvSpPr>
            <xdr:cNvPr id="69686" name="Check Box 54" hidden="1">
              <a:extLst>
                <a:ext uri="{63B3BB69-23CF-44E3-9099-C40C66FF867C}">
                  <a14:compatExt spid="_x0000_s69686"/>
                </a:ext>
                <a:ext uri="{FF2B5EF4-FFF2-40B4-BE49-F238E27FC236}">
                  <a16:creationId xmlns:a16="http://schemas.microsoft.com/office/drawing/2014/main" xmlns="" id="{00000000-0008-0000-0B00-00003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165</xdr:row>
          <xdr:rowOff>190500</xdr:rowOff>
        </xdr:from>
        <xdr:to>
          <xdr:col>1</xdr:col>
          <xdr:colOff>419100</xdr:colOff>
          <xdr:row>166</xdr:row>
          <xdr:rowOff>254000</xdr:rowOff>
        </xdr:to>
        <xdr:sp macro="" textlink="">
          <xdr:nvSpPr>
            <xdr:cNvPr id="69687" name="Check Box 55" hidden="1">
              <a:extLst>
                <a:ext uri="{63B3BB69-23CF-44E3-9099-C40C66FF867C}">
                  <a14:compatExt spid="_x0000_s69687"/>
                </a:ext>
                <a:ext uri="{FF2B5EF4-FFF2-40B4-BE49-F238E27FC236}">
                  <a16:creationId xmlns:a16="http://schemas.microsoft.com/office/drawing/2014/main" xmlns="" id="{00000000-0008-0000-0B00-00003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169</xdr:row>
          <xdr:rowOff>190500</xdr:rowOff>
        </xdr:from>
        <xdr:to>
          <xdr:col>1</xdr:col>
          <xdr:colOff>419100</xdr:colOff>
          <xdr:row>170</xdr:row>
          <xdr:rowOff>254000</xdr:rowOff>
        </xdr:to>
        <xdr:sp macro="" textlink="">
          <xdr:nvSpPr>
            <xdr:cNvPr id="69688" name="Check Box 56" hidden="1">
              <a:extLst>
                <a:ext uri="{63B3BB69-23CF-44E3-9099-C40C66FF867C}">
                  <a14:compatExt spid="_x0000_s69688"/>
                </a:ext>
                <a:ext uri="{FF2B5EF4-FFF2-40B4-BE49-F238E27FC236}">
                  <a16:creationId xmlns:a16="http://schemas.microsoft.com/office/drawing/2014/main" xmlns="" id="{00000000-0008-0000-0B00-00003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173</xdr:row>
          <xdr:rowOff>190500</xdr:rowOff>
        </xdr:from>
        <xdr:to>
          <xdr:col>1</xdr:col>
          <xdr:colOff>419100</xdr:colOff>
          <xdr:row>174</xdr:row>
          <xdr:rowOff>254000</xdr:rowOff>
        </xdr:to>
        <xdr:sp macro="" textlink="">
          <xdr:nvSpPr>
            <xdr:cNvPr id="69690" name="Check Box 58" hidden="1">
              <a:extLst>
                <a:ext uri="{63B3BB69-23CF-44E3-9099-C40C66FF867C}">
                  <a14:compatExt spid="_x0000_s69690"/>
                </a:ext>
                <a:ext uri="{FF2B5EF4-FFF2-40B4-BE49-F238E27FC236}">
                  <a16:creationId xmlns:a16="http://schemas.microsoft.com/office/drawing/2014/main" xmlns="" id="{00000000-0008-0000-0B00-00003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177</xdr:row>
          <xdr:rowOff>190500</xdr:rowOff>
        </xdr:from>
        <xdr:to>
          <xdr:col>1</xdr:col>
          <xdr:colOff>419100</xdr:colOff>
          <xdr:row>178</xdr:row>
          <xdr:rowOff>254000</xdr:rowOff>
        </xdr:to>
        <xdr:sp macro="" textlink="">
          <xdr:nvSpPr>
            <xdr:cNvPr id="69691" name="Check Box 59" hidden="1">
              <a:extLst>
                <a:ext uri="{63B3BB69-23CF-44E3-9099-C40C66FF867C}">
                  <a14:compatExt spid="_x0000_s69691"/>
                </a:ext>
                <a:ext uri="{FF2B5EF4-FFF2-40B4-BE49-F238E27FC236}">
                  <a16:creationId xmlns:a16="http://schemas.microsoft.com/office/drawing/2014/main" xmlns="" id="{00000000-0008-0000-0B00-00003B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181</xdr:row>
          <xdr:rowOff>190500</xdr:rowOff>
        </xdr:from>
        <xdr:to>
          <xdr:col>1</xdr:col>
          <xdr:colOff>419100</xdr:colOff>
          <xdr:row>182</xdr:row>
          <xdr:rowOff>254000</xdr:rowOff>
        </xdr:to>
        <xdr:sp macro="" textlink="">
          <xdr:nvSpPr>
            <xdr:cNvPr id="69693" name="Check Box 61" hidden="1">
              <a:extLst>
                <a:ext uri="{63B3BB69-23CF-44E3-9099-C40C66FF867C}">
                  <a14:compatExt spid="_x0000_s69693"/>
                </a:ext>
                <a:ext uri="{FF2B5EF4-FFF2-40B4-BE49-F238E27FC236}">
                  <a16:creationId xmlns:a16="http://schemas.microsoft.com/office/drawing/2014/main" xmlns="" id="{00000000-0008-0000-0B00-00003D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185</xdr:row>
          <xdr:rowOff>190500</xdr:rowOff>
        </xdr:from>
        <xdr:to>
          <xdr:col>1</xdr:col>
          <xdr:colOff>419100</xdr:colOff>
          <xdr:row>186</xdr:row>
          <xdr:rowOff>254000</xdr:rowOff>
        </xdr:to>
        <xdr:sp macro="" textlink="">
          <xdr:nvSpPr>
            <xdr:cNvPr id="69694" name="Check Box 62" hidden="1">
              <a:extLst>
                <a:ext uri="{63B3BB69-23CF-44E3-9099-C40C66FF867C}">
                  <a14:compatExt spid="_x0000_s69694"/>
                </a:ext>
                <a:ext uri="{FF2B5EF4-FFF2-40B4-BE49-F238E27FC236}">
                  <a16:creationId xmlns:a16="http://schemas.microsoft.com/office/drawing/2014/main" xmlns="" id="{00000000-0008-0000-0B00-00003E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189</xdr:row>
          <xdr:rowOff>190500</xdr:rowOff>
        </xdr:from>
        <xdr:to>
          <xdr:col>1</xdr:col>
          <xdr:colOff>419100</xdr:colOff>
          <xdr:row>190</xdr:row>
          <xdr:rowOff>254000</xdr:rowOff>
        </xdr:to>
        <xdr:sp macro="" textlink="">
          <xdr:nvSpPr>
            <xdr:cNvPr id="69695" name="Check Box 63" hidden="1">
              <a:extLst>
                <a:ext uri="{63B3BB69-23CF-44E3-9099-C40C66FF867C}">
                  <a14:compatExt spid="_x0000_s69695"/>
                </a:ext>
                <a:ext uri="{FF2B5EF4-FFF2-40B4-BE49-F238E27FC236}">
                  <a16:creationId xmlns:a16="http://schemas.microsoft.com/office/drawing/2014/main" xmlns="" id="{00000000-0008-0000-0B00-00003F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193</xdr:row>
          <xdr:rowOff>190500</xdr:rowOff>
        </xdr:from>
        <xdr:to>
          <xdr:col>1</xdr:col>
          <xdr:colOff>419100</xdr:colOff>
          <xdr:row>194</xdr:row>
          <xdr:rowOff>254000</xdr:rowOff>
        </xdr:to>
        <xdr:sp macro="" textlink="">
          <xdr:nvSpPr>
            <xdr:cNvPr id="69696" name="Check Box 64" hidden="1">
              <a:extLst>
                <a:ext uri="{63B3BB69-23CF-44E3-9099-C40C66FF867C}">
                  <a14:compatExt spid="_x0000_s69696"/>
                </a:ext>
                <a:ext uri="{FF2B5EF4-FFF2-40B4-BE49-F238E27FC236}">
                  <a16:creationId xmlns:a16="http://schemas.microsoft.com/office/drawing/2014/main" xmlns="" id="{00000000-0008-0000-0B00-000040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197</xdr:row>
          <xdr:rowOff>190500</xdr:rowOff>
        </xdr:from>
        <xdr:to>
          <xdr:col>1</xdr:col>
          <xdr:colOff>419100</xdr:colOff>
          <xdr:row>198</xdr:row>
          <xdr:rowOff>254000</xdr:rowOff>
        </xdr:to>
        <xdr:sp macro="" textlink="">
          <xdr:nvSpPr>
            <xdr:cNvPr id="69698" name="Check Box 66" hidden="1">
              <a:extLst>
                <a:ext uri="{63B3BB69-23CF-44E3-9099-C40C66FF867C}">
                  <a14:compatExt spid="_x0000_s69698"/>
                </a:ext>
                <a:ext uri="{FF2B5EF4-FFF2-40B4-BE49-F238E27FC236}">
                  <a16:creationId xmlns:a16="http://schemas.microsoft.com/office/drawing/2014/main" xmlns="" id="{00000000-0008-0000-0B00-00004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201</xdr:row>
          <xdr:rowOff>190500</xdr:rowOff>
        </xdr:from>
        <xdr:to>
          <xdr:col>1</xdr:col>
          <xdr:colOff>419100</xdr:colOff>
          <xdr:row>202</xdr:row>
          <xdr:rowOff>254000</xdr:rowOff>
        </xdr:to>
        <xdr:sp macro="" textlink="">
          <xdr:nvSpPr>
            <xdr:cNvPr id="69699" name="Check Box 67" hidden="1">
              <a:extLst>
                <a:ext uri="{63B3BB69-23CF-44E3-9099-C40C66FF867C}">
                  <a14:compatExt spid="_x0000_s69699"/>
                </a:ext>
                <a:ext uri="{FF2B5EF4-FFF2-40B4-BE49-F238E27FC236}">
                  <a16:creationId xmlns:a16="http://schemas.microsoft.com/office/drawing/2014/main" xmlns="" id="{00000000-0008-0000-0B00-00004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205</xdr:row>
          <xdr:rowOff>190500</xdr:rowOff>
        </xdr:from>
        <xdr:to>
          <xdr:col>1</xdr:col>
          <xdr:colOff>419100</xdr:colOff>
          <xdr:row>207</xdr:row>
          <xdr:rowOff>0</xdr:rowOff>
        </xdr:to>
        <xdr:sp macro="" textlink="">
          <xdr:nvSpPr>
            <xdr:cNvPr id="69700" name="Check Box 68" hidden="1">
              <a:extLst>
                <a:ext uri="{63B3BB69-23CF-44E3-9099-C40C66FF867C}">
                  <a14:compatExt spid="_x0000_s69700"/>
                </a:ext>
                <a:ext uri="{FF2B5EF4-FFF2-40B4-BE49-F238E27FC236}">
                  <a16:creationId xmlns:a16="http://schemas.microsoft.com/office/drawing/2014/main" xmlns="" id="{00000000-0008-0000-0B00-00004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209</xdr:row>
          <xdr:rowOff>190500</xdr:rowOff>
        </xdr:from>
        <xdr:to>
          <xdr:col>1</xdr:col>
          <xdr:colOff>419100</xdr:colOff>
          <xdr:row>210</xdr:row>
          <xdr:rowOff>254000</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xmlns="" id="{00000000-0008-0000-0B00-00004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213</xdr:row>
          <xdr:rowOff>190500</xdr:rowOff>
        </xdr:from>
        <xdr:to>
          <xdr:col>1</xdr:col>
          <xdr:colOff>419100</xdr:colOff>
          <xdr:row>215</xdr:row>
          <xdr:rowOff>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xmlns="" id="{00000000-0008-0000-0B00-00004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217</xdr:row>
          <xdr:rowOff>190500</xdr:rowOff>
        </xdr:from>
        <xdr:to>
          <xdr:col>1</xdr:col>
          <xdr:colOff>419100</xdr:colOff>
          <xdr:row>218</xdr:row>
          <xdr:rowOff>190500</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xmlns="" id="{00000000-0008-0000-0B00-00004B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221</xdr:row>
          <xdr:rowOff>190500</xdr:rowOff>
        </xdr:from>
        <xdr:to>
          <xdr:col>1</xdr:col>
          <xdr:colOff>419100</xdr:colOff>
          <xdr:row>222</xdr:row>
          <xdr:rowOff>254000</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xmlns="" id="{00000000-0008-0000-0B00-00004C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225</xdr:row>
          <xdr:rowOff>190500</xdr:rowOff>
        </xdr:from>
        <xdr:to>
          <xdr:col>1</xdr:col>
          <xdr:colOff>419100</xdr:colOff>
          <xdr:row>226</xdr:row>
          <xdr:rowOff>254000</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xmlns="" id="{00000000-0008-0000-0B00-00004D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229</xdr:row>
          <xdr:rowOff>190500</xdr:rowOff>
        </xdr:from>
        <xdr:to>
          <xdr:col>1</xdr:col>
          <xdr:colOff>419100</xdr:colOff>
          <xdr:row>230</xdr:row>
          <xdr:rowOff>190500</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xmlns="" id="{00000000-0008-0000-0B00-00004F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233</xdr:row>
          <xdr:rowOff>190500</xdr:rowOff>
        </xdr:from>
        <xdr:to>
          <xdr:col>1</xdr:col>
          <xdr:colOff>419100</xdr:colOff>
          <xdr:row>234</xdr:row>
          <xdr:rowOff>190500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xmlns="" id="{00000000-0008-0000-0B00-000050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237</xdr:row>
          <xdr:rowOff>190500</xdr:rowOff>
        </xdr:from>
        <xdr:to>
          <xdr:col>1</xdr:col>
          <xdr:colOff>419100</xdr:colOff>
          <xdr:row>238</xdr:row>
          <xdr:rowOff>254000</xdr:rowOff>
        </xdr:to>
        <xdr:sp macro="" textlink="">
          <xdr:nvSpPr>
            <xdr:cNvPr id="69713" name="Check Box 81" hidden="1">
              <a:extLst>
                <a:ext uri="{63B3BB69-23CF-44E3-9099-C40C66FF867C}">
                  <a14:compatExt spid="_x0000_s69713"/>
                </a:ext>
                <a:ext uri="{FF2B5EF4-FFF2-40B4-BE49-F238E27FC236}">
                  <a16:creationId xmlns:a16="http://schemas.microsoft.com/office/drawing/2014/main" xmlns="" id="{00000000-0008-0000-0B00-00005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241</xdr:row>
          <xdr:rowOff>190500</xdr:rowOff>
        </xdr:from>
        <xdr:to>
          <xdr:col>1</xdr:col>
          <xdr:colOff>419100</xdr:colOff>
          <xdr:row>242</xdr:row>
          <xdr:rowOff>254000</xdr:rowOff>
        </xdr:to>
        <xdr:sp macro="" textlink="">
          <xdr:nvSpPr>
            <xdr:cNvPr id="69714" name="Check Box 82" hidden="1">
              <a:extLst>
                <a:ext uri="{63B3BB69-23CF-44E3-9099-C40C66FF867C}">
                  <a14:compatExt spid="_x0000_s69714"/>
                </a:ext>
                <a:ext uri="{FF2B5EF4-FFF2-40B4-BE49-F238E27FC236}">
                  <a16:creationId xmlns:a16="http://schemas.microsoft.com/office/drawing/2014/main" xmlns="" id="{00000000-0008-0000-0B00-00005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245</xdr:row>
          <xdr:rowOff>190500</xdr:rowOff>
        </xdr:from>
        <xdr:to>
          <xdr:col>1</xdr:col>
          <xdr:colOff>419100</xdr:colOff>
          <xdr:row>246</xdr:row>
          <xdr:rowOff>254000</xdr:rowOff>
        </xdr:to>
        <xdr:sp macro="" textlink="">
          <xdr:nvSpPr>
            <xdr:cNvPr id="69716" name="Check Box 84" hidden="1">
              <a:extLst>
                <a:ext uri="{63B3BB69-23CF-44E3-9099-C40C66FF867C}">
                  <a14:compatExt spid="_x0000_s69716"/>
                </a:ext>
                <a:ext uri="{FF2B5EF4-FFF2-40B4-BE49-F238E27FC236}">
                  <a16:creationId xmlns:a16="http://schemas.microsoft.com/office/drawing/2014/main" xmlns="" id="{00000000-0008-0000-0B00-00005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251</xdr:row>
          <xdr:rowOff>190500</xdr:rowOff>
        </xdr:from>
        <xdr:to>
          <xdr:col>1</xdr:col>
          <xdr:colOff>419100</xdr:colOff>
          <xdr:row>252</xdr:row>
          <xdr:rowOff>254000</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xmlns="" id="{00000000-0008-0000-0B00-00005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255</xdr:row>
          <xdr:rowOff>190500</xdr:rowOff>
        </xdr:from>
        <xdr:to>
          <xdr:col>1</xdr:col>
          <xdr:colOff>419100</xdr:colOff>
          <xdr:row>256</xdr:row>
          <xdr:rowOff>203200</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xmlns="" id="{00000000-0008-0000-0B00-00005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260</xdr:row>
          <xdr:rowOff>12700</xdr:rowOff>
        </xdr:from>
        <xdr:to>
          <xdr:col>1</xdr:col>
          <xdr:colOff>419100</xdr:colOff>
          <xdr:row>260</xdr:row>
          <xdr:rowOff>266700</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xmlns="" id="{00000000-0008-0000-0B00-00005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264</xdr:row>
          <xdr:rowOff>12700</xdr:rowOff>
        </xdr:from>
        <xdr:to>
          <xdr:col>1</xdr:col>
          <xdr:colOff>419100</xdr:colOff>
          <xdr:row>264</xdr:row>
          <xdr:rowOff>266700</xdr:rowOff>
        </xdr:to>
        <xdr:sp macro="" textlink="">
          <xdr:nvSpPr>
            <xdr:cNvPr id="69724" name="Check Box 92" hidden="1">
              <a:extLst>
                <a:ext uri="{63B3BB69-23CF-44E3-9099-C40C66FF867C}">
                  <a14:compatExt spid="_x0000_s69724"/>
                </a:ext>
                <a:ext uri="{FF2B5EF4-FFF2-40B4-BE49-F238E27FC236}">
                  <a16:creationId xmlns:a16="http://schemas.microsoft.com/office/drawing/2014/main" xmlns="" id="{00000000-0008-0000-0B00-00005C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267</xdr:row>
          <xdr:rowOff>114300</xdr:rowOff>
        </xdr:from>
        <xdr:to>
          <xdr:col>1</xdr:col>
          <xdr:colOff>419100</xdr:colOff>
          <xdr:row>268</xdr:row>
          <xdr:rowOff>215900</xdr:rowOff>
        </xdr:to>
        <xdr:sp macro="" textlink="">
          <xdr:nvSpPr>
            <xdr:cNvPr id="69727" name="Check Box 95" hidden="1">
              <a:extLst>
                <a:ext uri="{63B3BB69-23CF-44E3-9099-C40C66FF867C}">
                  <a14:compatExt spid="_x0000_s69727"/>
                </a:ext>
                <a:ext uri="{FF2B5EF4-FFF2-40B4-BE49-F238E27FC236}">
                  <a16:creationId xmlns:a16="http://schemas.microsoft.com/office/drawing/2014/main" xmlns="" id="{00000000-0008-0000-0B00-00005F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271</xdr:row>
          <xdr:rowOff>114300</xdr:rowOff>
        </xdr:from>
        <xdr:to>
          <xdr:col>1</xdr:col>
          <xdr:colOff>419100</xdr:colOff>
          <xdr:row>272</xdr:row>
          <xdr:rowOff>215900</xdr:rowOff>
        </xdr:to>
        <xdr:sp macro="" textlink="">
          <xdr:nvSpPr>
            <xdr:cNvPr id="69728" name="Check Box 96" hidden="1">
              <a:extLst>
                <a:ext uri="{63B3BB69-23CF-44E3-9099-C40C66FF867C}">
                  <a14:compatExt spid="_x0000_s69728"/>
                </a:ext>
                <a:ext uri="{FF2B5EF4-FFF2-40B4-BE49-F238E27FC236}">
                  <a16:creationId xmlns:a16="http://schemas.microsoft.com/office/drawing/2014/main" xmlns="" id="{00000000-0008-0000-0B00-000060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275</xdr:row>
          <xdr:rowOff>127000</xdr:rowOff>
        </xdr:from>
        <xdr:to>
          <xdr:col>1</xdr:col>
          <xdr:colOff>406400</xdr:colOff>
          <xdr:row>276</xdr:row>
          <xdr:rowOff>215900</xdr:rowOff>
        </xdr:to>
        <xdr:sp macro="" textlink="">
          <xdr:nvSpPr>
            <xdr:cNvPr id="69729" name="Check Box 97" hidden="1">
              <a:extLst>
                <a:ext uri="{63B3BB69-23CF-44E3-9099-C40C66FF867C}">
                  <a14:compatExt spid="_x0000_s69729"/>
                </a:ext>
                <a:ext uri="{FF2B5EF4-FFF2-40B4-BE49-F238E27FC236}">
                  <a16:creationId xmlns:a16="http://schemas.microsoft.com/office/drawing/2014/main" xmlns="" id="{00000000-0008-0000-0B00-00006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280</xdr:row>
          <xdr:rowOff>12700</xdr:rowOff>
        </xdr:from>
        <xdr:to>
          <xdr:col>1</xdr:col>
          <xdr:colOff>419100</xdr:colOff>
          <xdr:row>281</xdr:row>
          <xdr:rowOff>76200</xdr:rowOff>
        </xdr:to>
        <xdr:sp macro="" textlink="">
          <xdr:nvSpPr>
            <xdr:cNvPr id="69730" name="Check Box 98" hidden="1">
              <a:extLst>
                <a:ext uri="{63B3BB69-23CF-44E3-9099-C40C66FF867C}">
                  <a14:compatExt spid="_x0000_s69730"/>
                </a:ext>
                <a:ext uri="{FF2B5EF4-FFF2-40B4-BE49-F238E27FC236}">
                  <a16:creationId xmlns:a16="http://schemas.microsoft.com/office/drawing/2014/main" xmlns="" id="{00000000-0008-0000-0B00-00006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284</xdr:row>
          <xdr:rowOff>12700</xdr:rowOff>
        </xdr:from>
        <xdr:to>
          <xdr:col>1</xdr:col>
          <xdr:colOff>419100</xdr:colOff>
          <xdr:row>284</xdr:row>
          <xdr:rowOff>266700</xdr:rowOff>
        </xdr:to>
        <xdr:sp macro="" textlink="">
          <xdr:nvSpPr>
            <xdr:cNvPr id="69731" name="Check Box 99" hidden="1">
              <a:extLst>
                <a:ext uri="{63B3BB69-23CF-44E3-9099-C40C66FF867C}">
                  <a14:compatExt spid="_x0000_s69731"/>
                </a:ext>
                <a:ext uri="{FF2B5EF4-FFF2-40B4-BE49-F238E27FC236}">
                  <a16:creationId xmlns:a16="http://schemas.microsoft.com/office/drawing/2014/main" xmlns="" id="{00000000-0008-0000-0B00-00006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288</xdr:row>
          <xdr:rowOff>12700</xdr:rowOff>
        </xdr:from>
        <xdr:to>
          <xdr:col>1</xdr:col>
          <xdr:colOff>419100</xdr:colOff>
          <xdr:row>288</xdr:row>
          <xdr:rowOff>266700</xdr:rowOff>
        </xdr:to>
        <xdr:sp macro="" textlink="">
          <xdr:nvSpPr>
            <xdr:cNvPr id="69732" name="Check Box 100" hidden="1">
              <a:extLst>
                <a:ext uri="{63B3BB69-23CF-44E3-9099-C40C66FF867C}">
                  <a14:compatExt spid="_x0000_s69732"/>
                </a:ext>
                <a:ext uri="{FF2B5EF4-FFF2-40B4-BE49-F238E27FC236}">
                  <a16:creationId xmlns:a16="http://schemas.microsoft.com/office/drawing/2014/main" xmlns="" id="{00000000-0008-0000-0B00-00006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294</xdr:row>
          <xdr:rowOff>12700</xdr:rowOff>
        </xdr:from>
        <xdr:to>
          <xdr:col>1</xdr:col>
          <xdr:colOff>419100</xdr:colOff>
          <xdr:row>294</xdr:row>
          <xdr:rowOff>266700</xdr:rowOff>
        </xdr:to>
        <xdr:sp macro="" textlink="">
          <xdr:nvSpPr>
            <xdr:cNvPr id="69734" name="Check Box 102" hidden="1">
              <a:extLst>
                <a:ext uri="{63B3BB69-23CF-44E3-9099-C40C66FF867C}">
                  <a14:compatExt spid="_x0000_s69734"/>
                </a:ext>
                <a:ext uri="{FF2B5EF4-FFF2-40B4-BE49-F238E27FC236}">
                  <a16:creationId xmlns:a16="http://schemas.microsoft.com/office/drawing/2014/main" xmlns="" id="{00000000-0008-0000-0B00-00006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298</xdr:row>
          <xdr:rowOff>12700</xdr:rowOff>
        </xdr:from>
        <xdr:to>
          <xdr:col>1</xdr:col>
          <xdr:colOff>419100</xdr:colOff>
          <xdr:row>298</xdr:row>
          <xdr:rowOff>266700</xdr:rowOff>
        </xdr:to>
        <xdr:sp macro="" textlink="">
          <xdr:nvSpPr>
            <xdr:cNvPr id="69735" name="Check Box 103" hidden="1">
              <a:extLst>
                <a:ext uri="{63B3BB69-23CF-44E3-9099-C40C66FF867C}">
                  <a14:compatExt spid="_x0000_s69735"/>
                </a:ext>
                <a:ext uri="{FF2B5EF4-FFF2-40B4-BE49-F238E27FC236}">
                  <a16:creationId xmlns:a16="http://schemas.microsoft.com/office/drawing/2014/main" xmlns="" id="{00000000-0008-0000-0B00-00006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302</xdr:row>
          <xdr:rowOff>12700</xdr:rowOff>
        </xdr:from>
        <xdr:to>
          <xdr:col>1</xdr:col>
          <xdr:colOff>419100</xdr:colOff>
          <xdr:row>302</xdr:row>
          <xdr:rowOff>190500</xdr:rowOff>
        </xdr:to>
        <xdr:sp macro="" textlink="">
          <xdr:nvSpPr>
            <xdr:cNvPr id="69736" name="Check Box 104" hidden="1">
              <a:extLst>
                <a:ext uri="{63B3BB69-23CF-44E3-9099-C40C66FF867C}">
                  <a14:compatExt spid="_x0000_s69736"/>
                </a:ext>
                <a:ext uri="{FF2B5EF4-FFF2-40B4-BE49-F238E27FC236}">
                  <a16:creationId xmlns:a16="http://schemas.microsoft.com/office/drawing/2014/main" xmlns="" id="{00000000-0008-0000-0B00-00006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306</xdr:row>
          <xdr:rowOff>12700</xdr:rowOff>
        </xdr:from>
        <xdr:to>
          <xdr:col>1</xdr:col>
          <xdr:colOff>419100</xdr:colOff>
          <xdr:row>306</xdr:row>
          <xdr:rowOff>266700</xdr:rowOff>
        </xdr:to>
        <xdr:sp macro="" textlink="">
          <xdr:nvSpPr>
            <xdr:cNvPr id="69737" name="Check Box 105" hidden="1">
              <a:extLst>
                <a:ext uri="{63B3BB69-23CF-44E3-9099-C40C66FF867C}">
                  <a14:compatExt spid="_x0000_s69737"/>
                </a:ext>
                <a:ext uri="{FF2B5EF4-FFF2-40B4-BE49-F238E27FC236}">
                  <a16:creationId xmlns:a16="http://schemas.microsoft.com/office/drawing/2014/main" xmlns="" id="{00000000-0008-0000-0B00-00006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310</xdr:row>
          <xdr:rowOff>12700</xdr:rowOff>
        </xdr:from>
        <xdr:to>
          <xdr:col>1</xdr:col>
          <xdr:colOff>419100</xdr:colOff>
          <xdr:row>310</xdr:row>
          <xdr:rowOff>266700</xdr:rowOff>
        </xdr:to>
        <xdr:sp macro="" textlink="">
          <xdr:nvSpPr>
            <xdr:cNvPr id="69739" name="Check Box 107" hidden="1">
              <a:extLst>
                <a:ext uri="{63B3BB69-23CF-44E3-9099-C40C66FF867C}">
                  <a14:compatExt spid="_x0000_s69739"/>
                </a:ext>
                <a:ext uri="{FF2B5EF4-FFF2-40B4-BE49-F238E27FC236}">
                  <a16:creationId xmlns:a16="http://schemas.microsoft.com/office/drawing/2014/main" xmlns="" id="{00000000-0008-0000-0B00-00006B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314</xdr:row>
          <xdr:rowOff>12700</xdr:rowOff>
        </xdr:from>
        <xdr:to>
          <xdr:col>1</xdr:col>
          <xdr:colOff>419100</xdr:colOff>
          <xdr:row>314</xdr:row>
          <xdr:rowOff>266700</xdr:rowOff>
        </xdr:to>
        <xdr:sp macro="" textlink="">
          <xdr:nvSpPr>
            <xdr:cNvPr id="69740" name="Check Box 108" hidden="1">
              <a:extLst>
                <a:ext uri="{63B3BB69-23CF-44E3-9099-C40C66FF867C}">
                  <a14:compatExt spid="_x0000_s69740"/>
                </a:ext>
                <a:ext uri="{FF2B5EF4-FFF2-40B4-BE49-F238E27FC236}">
                  <a16:creationId xmlns:a16="http://schemas.microsoft.com/office/drawing/2014/main" xmlns="" id="{00000000-0008-0000-0B00-00006C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318</xdr:row>
          <xdr:rowOff>12700</xdr:rowOff>
        </xdr:from>
        <xdr:to>
          <xdr:col>1</xdr:col>
          <xdr:colOff>419100</xdr:colOff>
          <xdr:row>318</xdr:row>
          <xdr:rowOff>266700</xdr:rowOff>
        </xdr:to>
        <xdr:sp macro="" textlink="">
          <xdr:nvSpPr>
            <xdr:cNvPr id="69741" name="Check Box 109" hidden="1">
              <a:extLst>
                <a:ext uri="{63B3BB69-23CF-44E3-9099-C40C66FF867C}">
                  <a14:compatExt spid="_x0000_s69741"/>
                </a:ext>
                <a:ext uri="{FF2B5EF4-FFF2-40B4-BE49-F238E27FC236}">
                  <a16:creationId xmlns:a16="http://schemas.microsoft.com/office/drawing/2014/main" xmlns="" id="{00000000-0008-0000-0B00-00006D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322</xdr:row>
          <xdr:rowOff>12700</xdr:rowOff>
        </xdr:from>
        <xdr:to>
          <xdr:col>1</xdr:col>
          <xdr:colOff>419100</xdr:colOff>
          <xdr:row>322</xdr:row>
          <xdr:rowOff>266700</xdr:rowOff>
        </xdr:to>
        <xdr:sp macro="" textlink="">
          <xdr:nvSpPr>
            <xdr:cNvPr id="69742" name="Check Box 110" hidden="1">
              <a:extLst>
                <a:ext uri="{63B3BB69-23CF-44E3-9099-C40C66FF867C}">
                  <a14:compatExt spid="_x0000_s69742"/>
                </a:ext>
                <a:ext uri="{FF2B5EF4-FFF2-40B4-BE49-F238E27FC236}">
                  <a16:creationId xmlns:a16="http://schemas.microsoft.com/office/drawing/2014/main" xmlns="" id="{00000000-0008-0000-0B00-00006E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328</xdr:row>
          <xdr:rowOff>12700</xdr:rowOff>
        </xdr:from>
        <xdr:to>
          <xdr:col>1</xdr:col>
          <xdr:colOff>419100</xdr:colOff>
          <xdr:row>329</xdr:row>
          <xdr:rowOff>63500</xdr:rowOff>
        </xdr:to>
        <xdr:sp macro="" textlink="">
          <xdr:nvSpPr>
            <xdr:cNvPr id="69743" name="Check Box 111" hidden="1">
              <a:extLst>
                <a:ext uri="{63B3BB69-23CF-44E3-9099-C40C66FF867C}">
                  <a14:compatExt spid="_x0000_s69743"/>
                </a:ext>
                <a:ext uri="{FF2B5EF4-FFF2-40B4-BE49-F238E27FC236}">
                  <a16:creationId xmlns:a16="http://schemas.microsoft.com/office/drawing/2014/main" xmlns="" id="{00000000-0008-0000-0B00-00006F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332</xdr:row>
          <xdr:rowOff>12700</xdr:rowOff>
        </xdr:from>
        <xdr:to>
          <xdr:col>1</xdr:col>
          <xdr:colOff>419100</xdr:colOff>
          <xdr:row>332</xdr:row>
          <xdr:rowOff>266700</xdr:rowOff>
        </xdr:to>
        <xdr:sp macro="" textlink="">
          <xdr:nvSpPr>
            <xdr:cNvPr id="69744" name="Check Box 112" hidden="1">
              <a:extLst>
                <a:ext uri="{63B3BB69-23CF-44E3-9099-C40C66FF867C}">
                  <a14:compatExt spid="_x0000_s69744"/>
                </a:ext>
                <a:ext uri="{FF2B5EF4-FFF2-40B4-BE49-F238E27FC236}">
                  <a16:creationId xmlns:a16="http://schemas.microsoft.com/office/drawing/2014/main" xmlns="" id="{00000000-0008-0000-0B00-000070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336</xdr:row>
          <xdr:rowOff>12700</xdr:rowOff>
        </xdr:from>
        <xdr:to>
          <xdr:col>1</xdr:col>
          <xdr:colOff>419100</xdr:colOff>
          <xdr:row>336</xdr:row>
          <xdr:rowOff>266700</xdr:rowOff>
        </xdr:to>
        <xdr:sp macro="" textlink="">
          <xdr:nvSpPr>
            <xdr:cNvPr id="69746" name="Check Box 114" hidden="1">
              <a:extLst>
                <a:ext uri="{63B3BB69-23CF-44E3-9099-C40C66FF867C}">
                  <a14:compatExt spid="_x0000_s69746"/>
                </a:ext>
                <a:ext uri="{FF2B5EF4-FFF2-40B4-BE49-F238E27FC236}">
                  <a16:creationId xmlns:a16="http://schemas.microsoft.com/office/drawing/2014/main" xmlns="" id="{00000000-0008-0000-0B00-00007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340</xdr:row>
          <xdr:rowOff>12700</xdr:rowOff>
        </xdr:from>
        <xdr:to>
          <xdr:col>1</xdr:col>
          <xdr:colOff>419100</xdr:colOff>
          <xdr:row>341</xdr:row>
          <xdr:rowOff>76200</xdr:rowOff>
        </xdr:to>
        <xdr:sp macro="" textlink="">
          <xdr:nvSpPr>
            <xdr:cNvPr id="69747" name="Check Box 115" hidden="1">
              <a:extLst>
                <a:ext uri="{63B3BB69-23CF-44E3-9099-C40C66FF867C}">
                  <a14:compatExt spid="_x0000_s69747"/>
                </a:ext>
                <a:ext uri="{FF2B5EF4-FFF2-40B4-BE49-F238E27FC236}">
                  <a16:creationId xmlns:a16="http://schemas.microsoft.com/office/drawing/2014/main" xmlns="" id="{00000000-0008-0000-0B00-00007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344</xdr:row>
          <xdr:rowOff>12700</xdr:rowOff>
        </xdr:from>
        <xdr:to>
          <xdr:col>1</xdr:col>
          <xdr:colOff>419100</xdr:colOff>
          <xdr:row>345</xdr:row>
          <xdr:rowOff>76200</xdr:rowOff>
        </xdr:to>
        <xdr:sp macro="" textlink="">
          <xdr:nvSpPr>
            <xdr:cNvPr id="69748" name="Check Box 116" hidden="1">
              <a:extLst>
                <a:ext uri="{63B3BB69-23CF-44E3-9099-C40C66FF867C}">
                  <a14:compatExt spid="_x0000_s69748"/>
                </a:ext>
                <a:ext uri="{FF2B5EF4-FFF2-40B4-BE49-F238E27FC236}">
                  <a16:creationId xmlns:a16="http://schemas.microsoft.com/office/drawing/2014/main" xmlns="" id="{00000000-0008-0000-0B00-00007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350</xdr:row>
          <xdr:rowOff>12700</xdr:rowOff>
        </xdr:from>
        <xdr:to>
          <xdr:col>1</xdr:col>
          <xdr:colOff>419100</xdr:colOff>
          <xdr:row>350</xdr:row>
          <xdr:rowOff>266700</xdr:rowOff>
        </xdr:to>
        <xdr:sp macro="" textlink="">
          <xdr:nvSpPr>
            <xdr:cNvPr id="69750" name="Check Box 118" hidden="1">
              <a:extLst>
                <a:ext uri="{63B3BB69-23CF-44E3-9099-C40C66FF867C}">
                  <a14:compatExt spid="_x0000_s69750"/>
                </a:ext>
                <a:ext uri="{FF2B5EF4-FFF2-40B4-BE49-F238E27FC236}">
                  <a16:creationId xmlns:a16="http://schemas.microsoft.com/office/drawing/2014/main" xmlns="" id="{00000000-0008-0000-0B00-00007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357</xdr:row>
          <xdr:rowOff>12700</xdr:rowOff>
        </xdr:from>
        <xdr:to>
          <xdr:col>1</xdr:col>
          <xdr:colOff>419100</xdr:colOff>
          <xdr:row>357</xdr:row>
          <xdr:rowOff>266700</xdr:rowOff>
        </xdr:to>
        <xdr:sp macro="" textlink="">
          <xdr:nvSpPr>
            <xdr:cNvPr id="69751" name="Check Box 119" hidden="1">
              <a:extLst>
                <a:ext uri="{63B3BB69-23CF-44E3-9099-C40C66FF867C}">
                  <a14:compatExt spid="_x0000_s69751"/>
                </a:ext>
                <a:ext uri="{FF2B5EF4-FFF2-40B4-BE49-F238E27FC236}">
                  <a16:creationId xmlns:a16="http://schemas.microsoft.com/office/drawing/2014/main" xmlns="" id="{00000000-0008-0000-0B00-00007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364</xdr:row>
          <xdr:rowOff>12700</xdr:rowOff>
        </xdr:from>
        <xdr:to>
          <xdr:col>1</xdr:col>
          <xdr:colOff>419100</xdr:colOff>
          <xdr:row>364</xdr:row>
          <xdr:rowOff>266700</xdr:rowOff>
        </xdr:to>
        <xdr:sp macro="" textlink="">
          <xdr:nvSpPr>
            <xdr:cNvPr id="69753" name="Check Box 121" hidden="1">
              <a:extLst>
                <a:ext uri="{63B3BB69-23CF-44E3-9099-C40C66FF867C}">
                  <a14:compatExt spid="_x0000_s69753"/>
                </a:ext>
                <a:ext uri="{FF2B5EF4-FFF2-40B4-BE49-F238E27FC236}">
                  <a16:creationId xmlns:a16="http://schemas.microsoft.com/office/drawing/2014/main" xmlns="" id="{00000000-0008-0000-0B00-00007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368</xdr:row>
          <xdr:rowOff>12700</xdr:rowOff>
        </xdr:from>
        <xdr:to>
          <xdr:col>1</xdr:col>
          <xdr:colOff>419100</xdr:colOff>
          <xdr:row>368</xdr:row>
          <xdr:rowOff>266700</xdr:rowOff>
        </xdr:to>
        <xdr:sp macro="" textlink="">
          <xdr:nvSpPr>
            <xdr:cNvPr id="69754" name="Check Box 122" hidden="1">
              <a:extLst>
                <a:ext uri="{63B3BB69-23CF-44E3-9099-C40C66FF867C}">
                  <a14:compatExt spid="_x0000_s69754"/>
                </a:ext>
                <a:ext uri="{FF2B5EF4-FFF2-40B4-BE49-F238E27FC236}">
                  <a16:creationId xmlns:a16="http://schemas.microsoft.com/office/drawing/2014/main" xmlns="" id="{00000000-0008-0000-0B00-00007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372</xdr:row>
          <xdr:rowOff>12700</xdr:rowOff>
        </xdr:from>
        <xdr:to>
          <xdr:col>1</xdr:col>
          <xdr:colOff>419100</xdr:colOff>
          <xdr:row>372</xdr:row>
          <xdr:rowOff>266700</xdr:rowOff>
        </xdr:to>
        <xdr:sp macro="" textlink="">
          <xdr:nvSpPr>
            <xdr:cNvPr id="69755" name="Check Box 123" hidden="1">
              <a:extLst>
                <a:ext uri="{63B3BB69-23CF-44E3-9099-C40C66FF867C}">
                  <a14:compatExt spid="_x0000_s69755"/>
                </a:ext>
                <a:ext uri="{FF2B5EF4-FFF2-40B4-BE49-F238E27FC236}">
                  <a16:creationId xmlns:a16="http://schemas.microsoft.com/office/drawing/2014/main" xmlns="" id="{00000000-0008-0000-0B00-00007B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376</xdr:row>
          <xdr:rowOff>12700</xdr:rowOff>
        </xdr:from>
        <xdr:to>
          <xdr:col>1</xdr:col>
          <xdr:colOff>419100</xdr:colOff>
          <xdr:row>377</xdr:row>
          <xdr:rowOff>0</xdr:rowOff>
        </xdr:to>
        <xdr:sp macro="" textlink="">
          <xdr:nvSpPr>
            <xdr:cNvPr id="69757" name="Check Box 125" hidden="1">
              <a:extLst>
                <a:ext uri="{63B3BB69-23CF-44E3-9099-C40C66FF867C}">
                  <a14:compatExt spid="_x0000_s69757"/>
                </a:ext>
                <a:ext uri="{FF2B5EF4-FFF2-40B4-BE49-F238E27FC236}">
                  <a16:creationId xmlns:a16="http://schemas.microsoft.com/office/drawing/2014/main" xmlns="" id="{00000000-0008-0000-0B00-00007D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380</xdr:row>
          <xdr:rowOff>12700</xdr:rowOff>
        </xdr:from>
        <xdr:to>
          <xdr:col>1</xdr:col>
          <xdr:colOff>419100</xdr:colOff>
          <xdr:row>380</xdr:row>
          <xdr:rowOff>266700</xdr:rowOff>
        </xdr:to>
        <xdr:sp macro="" textlink="">
          <xdr:nvSpPr>
            <xdr:cNvPr id="69758" name="Check Box 126" hidden="1">
              <a:extLst>
                <a:ext uri="{63B3BB69-23CF-44E3-9099-C40C66FF867C}">
                  <a14:compatExt spid="_x0000_s69758"/>
                </a:ext>
                <a:ext uri="{FF2B5EF4-FFF2-40B4-BE49-F238E27FC236}">
                  <a16:creationId xmlns:a16="http://schemas.microsoft.com/office/drawing/2014/main" xmlns="" id="{00000000-0008-0000-0B00-00007E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384</xdr:row>
          <xdr:rowOff>12700</xdr:rowOff>
        </xdr:from>
        <xdr:to>
          <xdr:col>1</xdr:col>
          <xdr:colOff>419100</xdr:colOff>
          <xdr:row>384</xdr:row>
          <xdr:rowOff>266700</xdr:rowOff>
        </xdr:to>
        <xdr:sp macro="" textlink="">
          <xdr:nvSpPr>
            <xdr:cNvPr id="69759" name="Check Box 127" hidden="1">
              <a:extLst>
                <a:ext uri="{63B3BB69-23CF-44E3-9099-C40C66FF867C}">
                  <a14:compatExt spid="_x0000_s69759"/>
                </a:ext>
                <a:ext uri="{FF2B5EF4-FFF2-40B4-BE49-F238E27FC236}">
                  <a16:creationId xmlns:a16="http://schemas.microsoft.com/office/drawing/2014/main" xmlns="" id="{00000000-0008-0000-0B00-00007F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388</xdr:row>
          <xdr:rowOff>12700</xdr:rowOff>
        </xdr:from>
        <xdr:to>
          <xdr:col>1</xdr:col>
          <xdr:colOff>419100</xdr:colOff>
          <xdr:row>388</xdr:row>
          <xdr:rowOff>266700</xdr:rowOff>
        </xdr:to>
        <xdr:sp macro="" textlink="">
          <xdr:nvSpPr>
            <xdr:cNvPr id="69760" name="Check Box 128" hidden="1">
              <a:extLst>
                <a:ext uri="{63B3BB69-23CF-44E3-9099-C40C66FF867C}">
                  <a14:compatExt spid="_x0000_s69760"/>
                </a:ext>
                <a:ext uri="{FF2B5EF4-FFF2-40B4-BE49-F238E27FC236}">
                  <a16:creationId xmlns:a16="http://schemas.microsoft.com/office/drawing/2014/main" xmlns="" id="{00000000-0008-0000-0B00-000080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392</xdr:row>
          <xdr:rowOff>12700</xdr:rowOff>
        </xdr:from>
        <xdr:to>
          <xdr:col>1</xdr:col>
          <xdr:colOff>419100</xdr:colOff>
          <xdr:row>392</xdr:row>
          <xdr:rowOff>266700</xdr:rowOff>
        </xdr:to>
        <xdr:sp macro="" textlink="">
          <xdr:nvSpPr>
            <xdr:cNvPr id="69761" name="Check Box 129" hidden="1">
              <a:extLst>
                <a:ext uri="{63B3BB69-23CF-44E3-9099-C40C66FF867C}">
                  <a14:compatExt spid="_x0000_s69761"/>
                </a:ext>
                <a:ext uri="{FF2B5EF4-FFF2-40B4-BE49-F238E27FC236}">
                  <a16:creationId xmlns:a16="http://schemas.microsoft.com/office/drawing/2014/main" xmlns="" id="{00000000-0008-0000-0B00-00008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398</xdr:row>
          <xdr:rowOff>12700</xdr:rowOff>
        </xdr:from>
        <xdr:to>
          <xdr:col>1</xdr:col>
          <xdr:colOff>419100</xdr:colOff>
          <xdr:row>398</xdr:row>
          <xdr:rowOff>266700</xdr:rowOff>
        </xdr:to>
        <xdr:sp macro="" textlink="">
          <xdr:nvSpPr>
            <xdr:cNvPr id="69762" name="Check Box 130" hidden="1">
              <a:extLst>
                <a:ext uri="{63B3BB69-23CF-44E3-9099-C40C66FF867C}">
                  <a14:compatExt spid="_x0000_s69762"/>
                </a:ext>
                <a:ext uri="{FF2B5EF4-FFF2-40B4-BE49-F238E27FC236}">
                  <a16:creationId xmlns:a16="http://schemas.microsoft.com/office/drawing/2014/main" xmlns="" id="{00000000-0008-0000-0B00-00008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402</xdr:row>
          <xdr:rowOff>12700</xdr:rowOff>
        </xdr:from>
        <xdr:to>
          <xdr:col>1</xdr:col>
          <xdr:colOff>419100</xdr:colOff>
          <xdr:row>402</xdr:row>
          <xdr:rowOff>266700</xdr:rowOff>
        </xdr:to>
        <xdr:sp macro="" textlink="">
          <xdr:nvSpPr>
            <xdr:cNvPr id="69763" name="Check Box 131" hidden="1">
              <a:extLst>
                <a:ext uri="{63B3BB69-23CF-44E3-9099-C40C66FF867C}">
                  <a14:compatExt spid="_x0000_s69763"/>
                </a:ext>
                <a:ext uri="{FF2B5EF4-FFF2-40B4-BE49-F238E27FC236}">
                  <a16:creationId xmlns:a16="http://schemas.microsoft.com/office/drawing/2014/main" xmlns="" id="{00000000-0008-0000-0B00-00008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406</xdr:row>
          <xdr:rowOff>12700</xdr:rowOff>
        </xdr:from>
        <xdr:to>
          <xdr:col>1</xdr:col>
          <xdr:colOff>419100</xdr:colOff>
          <xdr:row>406</xdr:row>
          <xdr:rowOff>266700</xdr:rowOff>
        </xdr:to>
        <xdr:sp macro="" textlink="">
          <xdr:nvSpPr>
            <xdr:cNvPr id="69765" name="Check Box 133" hidden="1">
              <a:extLst>
                <a:ext uri="{63B3BB69-23CF-44E3-9099-C40C66FF867C}">
                  <a14:compatExt spid="_x0000_s69765"/>
                </a:ext>
                <a:ext uri="{FF2B5EF4-FFF2-40B4-BE49-F238E27FC236}">
                  <a16:creationId xmlns:a16="http://schemas.microsoft.com/office/drawing/2014/main" xmlns="" id="{00000000-0008-0000-0B00-00008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410</xdr:row>
          <xdr:rowOff>12700</xdr:rowOff>
        </xdr:from>
        <xdr:to>
          <xdr:col>1</xdr:col>
          <xdr:colOff>419100</xdr:colOff>
          <xdr:row>410</xdr:row>
          <xdr:rowOff>266700</xdr:rowOff>
        </xdr:to>
        <xdr:sp macro="" textlink="">
          <xdr:nvSpPr>
            <xdr:cNvPr id="69766" name="Check Box 134" hidden="1">
              <a:extLst>
                <a:ext uri="{63B3BB69-23CF-44E3-9099-C40C66FF867C}">
                  <a14:compatExt spid="_x0000_s69766"/>
                </a:ext>
                <a:ext uri="{FF2B5EF4-FFF2-40B4-BE49-F238E27FC236}">
                  <a16:creationId xmlns:a16="http://schemas.microsoft.com/office/drawing/2014/main" xmlns="" id="{00000000-0008-0000-0B00-00008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414</xdr:row>
          <xdr:rowOff>12700</xdr:rowOff>
        </xdr:from>
        <xdr:to>
          <xdr:col>1</xdr:col>
          <xdr:colOff>419100</xdr:colOff>
          <xdr:row>414</xdr:row>
          <xdr:rowOff>266700</xdr:rowOff>
        </xdr:to>
        <xdr:sp macro="" textlink="">
          <xdr:nvSpPr>
            <xdr:cNvPr id="69767" name="Check Box 135" hidden="1">
              <a:extLst>
                <a:ext uri="{63B3BB69-23CF-44E3-9099-C40C66FF867C}">
                  <a14:compatExt spid="_x0000_s69767"/>
                </a:ext>
                <a:ext uri="{FF2B5EF4-FFF2-40B4-BE49-F238E27FC236}">
                  <a16:creationId xmlns:a16="http://schemas.microsoft.com/office/drawing/2014/main" xmlns="" id="{00000000-0008-0000-0B00-00008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418</xdr:row>
          <xdr:rowOff>12700</xdr:rowOff>
        </xdr:from>
        <xdr:to>
          <xdr:col>1</xdr:col>
          <xdr:colOff>419100</xdr:colOff>
          <xdr:row>418</xdr:row>
          <xdr:rowOff>190500</xdr:rowOff>
        </xdr:to>
        <xdr:sp macro="" textlink="">
          <xdr:nvSpPr>
            <xdr:cNvPr id="69768" name="Check Box 136" hidden="1">
              <a:extLst>
                <a:ext uri="{63B3BB69-23CF-44E3-9099-C40C66FF867C}">
                  <a14:compatExt spid="_x0000_s69768"/>
                </a:ext>
                <a:ext uri="{FF2B5EF4-FFF2-40B4-BE49-F238E27FC236}">
                  <a16:creationId xmlns:a16="http://schemas.microsoft.com/office/drawing/2014/main" xmlns="" id="{00000000-0008-0000-0B00-00008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422</xdr:row>
          <xdr:rowOff>12700</xdr:rowOff>
        </xdr:from>
        <xdr:to>
          <xdr:col>1</xdr:col>
          <xdr:colOff>419100</xdr:colOff>
          <xdr:row>422</xdr:row>
          <xdr:rowOff>266700</xdr:rowOff>
        </xdr:to>
        <xdr:sp macro="" textlink="">
          <xdr:nvSpPr>
            <xdr:cNvPr id="69769" name="Check Box 137" hidden="1">
              <a:extLst>
                <a:ext uri="{63B3BB69-23CF-44E3-9099-C40C66FF867C}">
                  <a14:compatExt spid="_x0000_s69769"/>
                </a:ext>
                <a:ext uri="{FF2B5EF4-FFF2-40B4-BE49-F238E27FC236}">
                  <a16:creationId xmlns:a16="http://schemas.microsoft.com/office/drawing/2014/main" xmlns="" id="{00000000-0008-0000-0B00-00008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4183380</xdr:colOff>
      <xdr:row>0</xdr:row>
      <xdr:rowOff>329565</xdr:rowOff>
    </xdr:from>
    <xdr:to>
      <xdr:col>7</xdr:col>
      <xdr:colOff>96401</xdr:colOff>
      <xdr:row>0</xdr:row>
      <xdr:rowOff>707226</xdr:rowOff>
    </xdr:to>
    <xdr:pic>
      <xdr:nvPicPr>
        <xdr:cNvPr id="104" name="Picture 103">
          <a:extLst>
            <a:ext uri="{FF2B5EF4-FFF2-40B4-BE49-F238E27FC236}">
              <a16:creationId xmlns:a16="http://schemas.microsoft.com/office/drawing/2014/main" xmlns="" id="{00000000-0008-0000-0B00-000068000000}"/>
            </a:ext>
          </a:extLst>
        </xdr:cNvPr>
        <xdr:cNvPicPr>
          <a:picLocks noChangeAspect="1"/>
        </xdr:cNvPicPr>
      </xdr:nvPicPr>
      <xdr:blipFill>
        <a:blip xmlns:r="http://schemas.openxmlformats.org/officeDocument/2006/relationships" r:embed="rId1"/>
        <a:stretch>
          <a:fillRect/>
        </a:stretch>
      </xdr:blipFill>
      <xdr:spPr>
        <a:xfrm>
          <a:off x="8031480" y="329565"/>
          <a:ext cx="2071886" cy="381471"/>
        </a:xfrm>
        <a:prstGeom prst="rect">
          <a:avLst/>
        </a:prstGeom>
      </xdr:spPr>
    </xdr:pic>
    <xdr:clientData/>
  </xdr:twoCellAnchor>
  <xdr:twoCellAnchor editAs="oneCell">
    <xdr:from>
      <xdr:col>0</xdr:col>
      <xdr:colOff>28575</xdr:colOff>
      <xdr:row>0</xdr:row>
      <xdr:rowOff>95250</xdr:rowOff>
    </xdr:from>
    <xdr:to>
      <xdr:col>0</xdr:col>
      <xdr:colOff>586740</xdr:colOff>
      <xdr:row>0</xdr:row>
      <xdr:rowOff>669722</xdr:rowOff>
    </xdr:to>
    <xdr:pic>
      <xdr:nvPicPr>
        <xdr:cNvPr id="105" name="Picture 104">
          <a:extLst>
            <a:ext uri="{FF2B5EF4-FFF2-40B4-BE49-F238E27FC236}">
              <a16:creationId xmlns:a16="http://schemas.microsoft.com/office/drawing/2014/main" xmlns="" id="{00000000-0008-0000-0B00-000069000000}"/>
            </a:ext>
          </a:extLst>
        </xdr:cNvPr>
        <xdr:cNvPicPr>
          <a:picLocks noChangeAspect="1"/>
        </xdr:cNvPicPr>
      </xdr:nvPicPr>
      <xdr:blipFill rotWithShape="1">
        <a:blip xmlns:r="http://schemas.openxmlformats.org/officeDocument/2006/relationships" r:embed="rId2"/>
        <a:srcRect r="58290"/>
        <a:stretch/>
      </xdr:blipFill>
      <xdr:spPr>
        <a:xfrm>
          <a:off x="28575" y="95250"/>
          <a:ext cx="561975" cy="5852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19</xdr:col>
      <xdr:colOff>66675</xdr:colOff>
      <xdr:row>0</xdr:row>
      <xdr:rowOff>107016</xdr:rowOff>
    </xdr:from>
    <xdr:to>
      <xdr:col>22</xdr:col>
      <xdr:colOff>507396</xdr:colOff>
      <xdr:row>0</xdr:row>
      <xdr:rowOff>552450</xdr:rowOff>
    </xdr:to>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a:stretch>
          <a:fillRect/>
        </a:stretch>
      </xdr:blipFill>
      <xdr:spPr>
        <a:xfrm>
          <a:off x="13354050" y="107016"/>
          <a:ext cx="2269521" cy="445434"/>
        </a:xfrm>
        <a:prstGeom prst="rect">
          <a:avLst/>
        </a:prstGeom>
      </xdr:spPr>
    </xdr:pic>
    <xdr:clientData/>
  </xdr:twoCellAnchor>
  <xdr:twoCellAnchor editAs="oneCell">
    <xdr:from>
      <xdr:col>0</xdr:col>
      <xdr:colOff>0</xdr:colOff>
      <xdr:row>0</xdr:row>
      <xdr:rowOff>0</xdr:rowOff>
    </xdr:from>
    <xdr:to>
      <xdr:col>0</xdr:col>
      <xdr:colOff>561975</xdr:colOff>
      <xdr:row>0</xdr:row>
      <xdr:rowOff>580465</xdr:rowOff>
    </xdr:to>
    <xdr:pic>
      <xdr:nvPicPr>
        <xdr:cNvPr id="4" name="Picture 3">
          <a:extLst>
            <a:ext uri="{FF2B5EF4-FFF2-40B4-BE49-F238E27FC236}">
              <a16:creationId xmlns:a16="http://schemas.microsoft.com/office/drawing/2014/main" xmlns="" id="{00000000-0008-0000-0C00-000004000000}"/>
            </a:ext>
          </a:extLst>
        </xdr:cNvPr>
        <xdr:cNvPicPr>
          <a:picLocks noChangeAspect="1"/>
        </xdr:cNvPicPr>
      </xdr:nvPicPr>
      <xdr:blipFill rotWithShape="1">
        <a:blip xmlns:r="http://schemas.openxmlformats.org/officeDocument/2006/relationships" r:embed="rId2"/>
        <a:srcRect r="58290"/>
        <a:stretch/>
      </xdr:blipFill>
      <xdr:spPr>
        <a:xfrm>
          <a:off x="0" y="0"/>
          <a:ext cx="561975" cy="5852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777600</xdr:colOff>
      <xdr:row>0</xdr:row>
      <xdr:rowOff>765354</xdr:rowOff>
    </xdr:to>
    <xdr:pic>
      <xdr:nvPicPr>
        <xdr:cNvPr id="2" name="Afbeelding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a:stretch>
          <a:fillRect/>
        </a:stretch>
      </xdr:blipFill>
      <xdr:spPr>
        <a:xfrm>
          <a:off x="6886575" y="0"/>
          <a:ext cx="777600" cy="765354"/>
        </a:xfrm>
        <a:prstGeom prst="rect">
          <a:avLst/>
        </a:prstGeom>
      </xdr:spPr>
    </xdr:pic>
    <xdr:clientData/>
  </xdr:twoCellAnchor>
  <xdr:twoCellAnchor editAs="oneCell">
    <xdr:from>
      <xdr:col>6</xdr:col>
      <xdr:colOff>0</xdr:colOff>
      <xdr:row>0</xdr:row>
      <xdr:rowOff>0</xdr:rowOff>
    </xdr:from>
    <xdr:to>
      <xdr:col>6</xdr:col>
      <xdr:colOff>777600</xdr:colOff>
      <xdr:row>0</xdr:row>
      <xdr:rowOff>765354</xdr:rowOff>
    </xdr:to>
    <xdr:pic>
      <xdr:nvPicPr>
        <xdr:cNvPr id="4" name="Afbeelding 3">
          <a:extLst>
            <a:ext uri="{FF2B5EF4-FFF2-40B4-BE49-F238E27FC236}">
              <a16:creationId xmlns:a16="http://schemas.microsoft.com/office/drawing/2014/main" xmlns="" id="{00000000-0008-0000-0D00-000004000000}"/>
            </a:ext>
          </a:extLst>
        </xdr:cNvPr>
        <xdr:cNvPicPr>
          <a:picLocks noChangeAspect="1"/>
        </xdr:cNvPicPr>
      </xdr:nvPicPr>
      <xdr:blipFill>
        <a:blip xmlns:r="http://schemas.openxmlformats.org/officeDocument/2006/relationships" r:embed="rId2"/>
        <a:stretch>
          <a:fillRect/>
        </a:stretch>
      </xdr:blipFill>
      <xdr:spPr>
        <a:xfrm>
          <a:off x="7696200" y="0"/>
          <a:ext cx="777600" cy="765354"/>
        </a:xfrm>
        <a:prstGeom prst="rect">
          <a:avLst/>
        </a:prstGeom>
      </xdr:spPr>
    </xdr:pic>
    <xdr:clientData/>
  </xdr:twoCellAnchor>
  <xdr:twoCellAnchor editAs="oneCell">
    <xdr:from>
      <xdr:col>6</xdr:col>
      <xdr:colOff>799873</xdr:colOff>
      <xdr:row>0</xdr:row>
      <xdr:rowOff>1</xdr:rowOff>
    </xdr:from>
    <xdr:to>
      <xdr:col>7</xdr:col>
      <xdr:colOff>767849</xdr:colOff>
      <xdr:row>0</xdr:row>
      <xdr:rowOff>750888</xdr:rowOff>
    </xdr:to>
    <xdr:pic>
      <xdr:nvPicPr>
        <xdr:cNvPr id="5" name="Afbeelding 4">
          <a:extLst>
            <a:ext uri="{FF2B5EF4-FFF2-40B4-BE49-F238E27FC236}">
              <a16:creationId xmlns:a16="http://schemas.microsoft.com/office/drawing/2014/main" xmlns="" id="{00000000-0008-0000-0D00-000005000000}"/>
            </a:ext>
          </a:extLst>
        </xdr:cNvPr>
        <xdr:cNvPicPr>
          <a:picLocks noChangeAspect="1"/>
        </xdr:cNvPicPr>
      </xdr:nvPicPr>
      <xdr:blipFill>
        <a:blip xmlns:r="http://schemas.openxmlformats.org/officeDocument/2006/relationships" r:embed="rId3"/>
        <a:stretch>
          <a:fillRect/>
        </a:stretch>
      </xdr:blipFill>
      <xdr:spPr>
        <a:xfrm>
          <a:off x="8496073" y="1"/>
          <a:ext cx="777600" cy="750887"/>
        </a:xfrm>
        <a:prstGeom prst="rect">
          <a:avLst/>
        </a:prstGeom>
      </xdr:spPr>
    </xdr:pic>
    <xdr:clientData/>
  </xdr:twoCellAnchor>
  <xdr:twoCellAnchor editAs="oneCell">
    <xdr:from>
      <xdr:col>8</xdr:col>
      <xdr:colOff>1</xdr:colOff>
      <xdr:row>0</xdr:row>
      <xdr:rowOff>0</xdr:rowOff>
    </xdr:from>
    <xdr:to>
      <xdr:col>8</xdr:col>
      <xdr:colOff>777601</xdr:colOff>
      <xdr:row>0</xdr:row>
      <xdr:rowOff>777600</xdr:rowOff>
    </xdr:to>
    <xdr:pic>
      <xdr:nvPicPr>
        <xdr:cNvPr id="6" name="Afbeelding 5">
          <a:extLst>
            <a:ext uri="{FF2B5EF4-FFF2-40B4-BE49-F238E27FC236}">
              <a16:creationId xmlns:a16="http://schemas.microsoft.com/office/drawing/2014/main" xmlns="" id="{00000000-0008-0000-0D00-000006000000}"/>
            </a:ext>
          </a:extLst>
        </xdr:cNvPr>
        <xdr:cNvPicPr preferRelativeResize="0">
          <a:picLocks/>
        </xdr:cNvPicPr>
      </xdr:nvPicPr>
      <xdr:blipFill>
        <a:blip xmlns:r="http://schemas.openxmlformats.org/officeDocument/2006/relationships" r:embed="rId4"/>
        <a:stretch>
          <a:fillRect/>
        </a:stretch>
      </xdr:blipFill>
      <xdr:spPr>
        <a:xfrm>
          <a:off x="9315451" y="0"/>
          <a:ext cx="777600" cy="777600"/>
        </a:xfrm>
        <a:prstGeom prst="rect">
          <a:avLst/>
        </a:prstGeom>
      </xdr:spPr>
    </xdr:pic>
    <xdr:clientData/>
  </xdr:twoCellAnchor>
  <xdr:twoCellAnchor editAs="oneCell">
    <xdr:from>
      <xdr:col>9</xdr:col>
      <xdr:colOff>1</xdr:colOff>
      <xdr:row>0</xdr:row>
      <xdr:rowOff>0</xdr:rowOff>
    </xdr:from>
    <xdr:to>
      <xdr:col>9</xdr:col>
      <xdr:colOff>777601</xdr:colOff>
      <xdr:row>0</xdr:row>
      <xdr:rowOff>777600</xdr:rowOff>
    </xdr:to>
    <xdr:pic>
      <xdr:nvPicPr>
        <xdr:cNvPr id="7" name="Afbeelding 6">
          <a:extLst>
            <a:ext uri="{FF2B5EF4-FFF2-40B4-BE49-F238E27FC236}">
              <a16:creationId xmlns:a16="http://schemas.microsoft.com/office/drawing/2014/main" xmlns="" id="{00000000-0008-0000-0D00-000007000000}"/>
            </a:ext>
          </a:extLst>
        </xdr:cNvPr>
        <xdr:cNvPicPr preferRelativeResize="0">
          <a:picLocks/>
        </xdr:cNvPicPr>
      </xdr:nvPicPr>
      <xdr:blipFill>
        <a:blip xmlns:r="http://schemas.openxmlformats.org/officeDocument/2006/relationships" r:embed="rId5"/>
        <a:stretch>
          <a:fillRect/>
        </a:stretch>
      </xdr:blipFill>
      <xdr:spPr>
        <a:xfrm>
          <a:off x="10125076" y="0"/>
          <a:ext cx="777600" cy="777600"/>
        </a:xfrm>
        <a:prstGeom prst="rect">
          <a:avLst/>
        </a:prstGeom>
      </xdr:spPr>
    </xdr:pic>
    <xdr:clientData/>
  </xdr:twoCellAnchor>
  <xdr:twoCellAnchor editAs="oneCell">
    <xdr:from>
      <xdr:col>10</xdr:col>
      <xdr:colOff>0</xdr:colOff>
      <xdr:row>0</xdr:row>
      <xdr:rowOff>0</xdr:rowOff>
    </xdr:from>
    <xdr:to>
      <xdr:col>10</xdr:col>
      <xdr:colOff>777600</xdr:colOff>
      <xdr:row>0</xdr:row>
      <xdr:rowOff>777600</xdr:rowOff>
    </xdr:to>
    <xdr:pic>
      <xdr:nvPicPr>
        <xdr:cNvPr id="9" name="Afbeelding 8">
          <a:extLst>
            <a:ext uri="{FF2B5EF4-FFF2-40B4-BE49-F238E27FC236}">
              <a16:creationId xmlns:a16="http://schemas.microsoft.com/office/drawing/2014/main" xmlns="" id="{00000000-0008-0000-0D00-000009000000}"/>
            </a:ext>
          </a:extLst>
        </xdr:cNvPr>
        <xdr:cNvPicPr preferRelativeResize="0">
          <a:picLocks/>
        </xdr:cNvPicPr>
      </xdr:nvPicPr>
      <xdr:blipFill>
        <a:blip xmlns:r="http://schemas.openxmlformats.org/officeDocument/2006/relationships" r:embed="rId6"/>
        <a:stretch>
          <a:fillRect/>
        </a:stretch>
      </xdr:blipFill>
      <xdr:spPr>
        <a:xfrm>
          <a:off x="10934700" y="0"/>
          <a:ext cx="777600" cy="777600"/>
        </a:xfrm>
        <a:prstGeom prst="rect">
          <a:avLst/>
        </a:prstGeom>
      </xdr:spPr>
    </xdr:pic>
    <xdr:clientData/>
  </xdr:twoCellAnchor>
  <xdr:twoCellAnchor editAs="oneCell">
    <xdr:from>
      <xdr:col>11</xdr:col>
      <xdr:colOff>0</xdr:colOff>
      <xdr:row>0</xdr:row>
      <xdr:rowOff>0</xdr:rowOff>
    </xdr:from>
    <xdr:to>
      <xdr:col>11</xdr:col>
      <xdr:colOff>777600</xdr:colOff>
      <xdr:row>0</xdr:row>
      <xdr:rowOff>777600</xdr:rowOff>
    </xdr:to>
    <xdr:pic>
      <xdr:nvPicPr>
        <xdr:cNvPr id="10" name="Afbeelding 9">
          <a:extLst>
            <a:ext uri="{FF2B5EF4-FFF2-40B4-BE49-F238E27FC236}">
              <a16:creationId xmlns:a16="http://schemas.microsoft.com/office/drawing/2014/main" xmlns="" id="{00000000-0008-0000-0D00-00000A000000}"/>
            </a:ext>
          </a:extLst>
        </xdr:cNvPr>
        <xdr:cNvPicPr preferRelativeResize="0">
          <a:picLocks/>
        </xdr:cNvPicPr>
      </xdr:nvPicPr>
      <xdr:blipFill>
        <a:blip xmlns:r="http://schemas.openxmlformats.org/officeDocument/2006/relationships" r:embed="rId7"/>
        <a:stretch>
          <a:fillRect/>
        </a:stretch>
      </xdr:blipFill>
      <xdr:spPr>
        <a:xfrm>
          <a:off x="11744325" y="0"/>
          <a:ext cx="777600" cy="777600"/>
        </a:xfrm>
        <a:prstGeom prst="rect">
          <a:avLst/>
        </a:prstGeom>
      </xdr:spPr>
    </xdr:pic>
    <xdr:clientData/>
  </xdr:twoCellAnchor>
  <xdr:twoCellAnchor editAs="oneCell">
    <xdr:from>
      <xdr:col>12</xdr:col>
      <xdr:colOff>0</xdr:colOff>
      <xdr:row>0</xdr:row>
      <xdr:rowOff>1</xdr:rowOff>
    </xdr:from>
    <xdr:to>
      <xdr:col>12</xdr:col>
      <xdr:colOff>777600</xdr:colOff>
      <xdr:row>0</xdr:row>
      <xdr:rowOff>777601</xdr:rowOff>
    </xdr:to>
    <xdr:pic>
      <xdr:nvPicPr>
        <xdr:cNvPr id="11" name="Afbeelding 10">
          <a:extLst>
            <a:ext uri="{FF2B5EF4-FFF2-40B4-BE49-F238E27FC236}">
              <a16:creationId xmlns:a16="http://schemas.microsoft.com/office/drawing/2014/main" xmlns="" id="{00000000-0008-0000-0D00-00000B000000}"/>
            </a:ext>
          </a:extLst>
        </xdr:cNvPr>
        <xdr:cNvPicPr preferRelativeResize="0">
          <a:picLocks/>
        </xdr:cNvPicPr>
      </xdr:nvPicPr>
      <xdr:blipFill>
        <a:blip xmlns:r="http://schemas.openxmlformats.org/officeDocument/2006/relationships" r:embed="rId8"/>
        <a:stretch>
          <a:fillRect/>
        </a:stretch>
      </xdr:blipFill>
      <xdr:spPr>
        <a:xfrm>
          <a:off x="12553950" y="1"/>
          <a:ext cx="777600" cy="777600"/>
        </a:xfrm>
        <a:prstGeom prst="rect">
          <a:avLst/>
        </a:prstGeom>
      </xdr:spPr>
    </xdr:pic>
    <xdr:clientData/>
  </xdr:twoCellAnchor>
  <xdr:twoCellAnchor editAs="oneCell">
    <xdr:from>
      <xdr:col>13</xdr:col>
      <xdr:colOff>0</xdr:colOff>
      <xdr:row>0</xdr:row>
      <xdr:rowOff>1</xdr:rowOff>
    </xdr:from>
    <xdr:to>
      <xdr:col>13</xdr:col>
      <xdr:colOff>777600</xdr:colOff>
      <xdr:row>0</xdr:row>
      <xdr:rowOff>777601</xdr:rowOff>
    </xdr:to>
    <xdr:pic>
      <xdr:nvPicPr>
        <xdr:cNvPr id="12" name="Afbeelding 11">
          <a:extLst>
            <a:ext uri="{FF2B5EF4-FFF2-40B4-BE49-F238E27FC236}">
              <a16:creationId xmlns:a16="http://schemas.microsoft.com/office/drawing/2014/main" xmlns="" id="{00000000-0008-0000-0D00-00000C000000}"/>
            </a:ext>
          </a:extLst>
        </xdr:cNvPr>
        <xdr:cNvPicPr preferRelativeResize="0">
          <a:picLocks/>
        </xdr:cNvPicPr>
      </xdr:nvPicPr>
      <xdr:blipFill>
        <a:blip xmlns:r="http://schemas.openxmlformats.org/officeDocument/2006/relationships" r:embed="rId9"/>
        <a:stretch>
          <a:fillRect/>
        </a:stretch>
      </xdr:blipFill>
      <xdr:spPr>
        <a:xfrm>
          <a:off x="13363575" y="1"/>
          <a:ext cx="777600" cy="777600"/>
        </a:xfrm>
        <a:prstGeom prst="rect">
          <a:avLst/>
        </a:prstGeom>
      </xdr:spPr>
    </xdr:pic>
    <xdr:clientData/>
  </xdr:twoCellAnchor>
  <xdr:twoCellAnchor editAs="oneCell">
    <xdr:from>
      <xdr:col>14</xdr:col>
      <xdr:colOff>0</xdr:colOff>
      <xdr:row>0</xdr:row>
      <xdr:rowOff>1</xdr:rowOff>
    </xdr:from>
    <xdr:to>
      <xdr:col>14</xdr:col>
      <xdr:colOff>777600</xdr:colOff>
      <xdr:row>0</xdr:row>
      <xdr:rowOff>777601</xdr:rowOff>
    </xdr:to>
    <xdr:pic>
      <xdr:nvPicPr>
        <xdr:cNvPr id="13" name="Afbeelding 12">
          <a:extLst>
            <a:ext uri="{FF2B5EF4-FFF2-40B4-BE49-F238E27FC236}">
              <a16:creationId xmlns:a16="http://schemas.microsoft.com/office/drawing/2014/main" xmlns="" id="{00000000-0008-0000-0D00-00000D000000}"/>
            </a:ext>
          </a:extLst>
        </xdr:cNvPr>
        <xdr:cNvPicPr preferRelativeResize="0">
          <a:picLocks/>
        </xdr:cNvPicPr>
      </xdr:nvPicPr>
      <xdr:blipFill>
        <a:blip xmlns:r="http://schemas.openxmlformats.org/officeDocument/2006/relationships" r:embed="rId10"/>
        <a:stretch>
          <a:fillRect/>
        </a:stretch>
      </xdr:blipFill>
      <xdr:spPr>
        <a:xfrm>
          <a:off x="14173200" y="1"/>
          <a:ext cx="777600" cy="777600"/>
        </a:xfrm>
        <a:prstGeom prst="rect">
          <a:avLst/>
        </a:prstGeom>
      </xdr:spPr>
    </xdr:pic>
    <xdr:clientData/>
  </xdr:twoCellAnchor>
  <xdr:twoCellAnchor editAs="oneCell">
    <xdr:from>
      <xdr:col>15</xdr:col>
      <xdr:colOff>0</xdr:colOff>
      <xdr:row>0</xdr:row>
      <xdr:rowOff>1</xdr:rowOff>
    </xdr:from>
    <xdr:to>
      <xdr:col>15</xdr:col>
      <xdr:colOff>777600</xdr:colOff>
      <xdr:row>0</xdr:row>
      <xdr:rowOff>777601</xdr:rowOff>
    </xdr:to>
    <xdr:pic>
      <xdr:nvPicPr>
        <xdr:cNvPr id="14" name="Afbeelding 13">
          <a:extLst>
            <a:ext uri="{FF2B5EF4-FFF2-40B4-BE49-F238E27FC236}">
              <a16:creationId xmlns:a16="http://schemas.microsoft.com/office/drawing/2014/main" xmlns="" id="{00000000-0008-0000-0D00-00000E000000}"/>
            </a:ext>
          </a:extLst>
        </xdr:cNvPr>
        <xdr:cNvPicPr preferRelativeResize="0">
          <a:picLocks/>
        </xdr:cNvPicPr>
      </xdr:nvPicPr>
      <xdr:blipFill>
        <a:blip xmlns:r="http://schemas.openxmlformats.org/officeDocument/2006/relationships" r:embed="rId11"/>
        <a:stretch>
          <a:fillRect/>
        </a:stretch>
      </xdr:blipFill>
      <xdr:spPr>
        <a:xfrm>
          <a:off x="14982825" y="1"/>
          <a:ext cx="777600" cy="777600"/>
        </a:xfrm>
        <a:prstGeom prst="rect">
          <a:avLst/>
        </a:prstGeom>
      </xdr:spPr>
    </xdr:pic>
    <xdr:clientData/>
  </xdr:twoCellAnchor>
  <xdr:twoCellAnchor editAs="oneCell">
    <xdr:from>
      <xdr:col>16</xdr:col>
      <xdr:colOff>1</xdr:colOff>
      <xdr:row>0</xdr:row>
      <xdr:rowOff>0</xdr:rowOff>
    </xdr:from>
    <xdr:to>
      <xdr:col>16</xdr:col>
      <xdr:colOff>777601</xdr:colOff>
      <xdr:row>0</xdr:row>
      <xdr:rowOff>777600</xdr:rowOff>
    </xdr:to>
    <xdr:pic>
      <xdr:nvPicPr>
        <xdr:cNvPr id="15" name="Afbeelding 14">
          <a:extLst>
            <a:ext uri="{FF2B5EF4-FFF2-40B4-BE49-F238E27FC236}">
              <a16:creationId xmlns:a16="http://schemas.microsoft.com/office/drawing/2014/main" xmlns="" id="{00000000-0008-0000-0D00-00000F000000}"/>
            </a:ext>
          </a:extLst>
        </xdr:cNvPr>
        <xdr:cNvPicPr preferRelativeResize="0">
          <a:picLocks/>
        </xdr:cNvPicPr>
      </xdr:nvPicPr>
      <xdr:blipFill>
        <a:blip xmlns:r="http://schemas.openxmlformats.org/officeDocument/2006/relationships" r:embed="rId12"/>
        <a:stretch>
          <a:fillRect/>
        </a:stretch>
      </xdr:blipFill>
      <xdr:spPr>
        <a:xfrm>
          <a:off x="15792451" y="0"/>
          <a:ext cx="777600" cy="777600"/>
        </a:xfrm>
        <a:prstGeom prst="rect">
          <a:avLst/>
        </a:prstGeom>
      </xdr:spPr>
    </xdr:pic>
    <xdr:clientData/>
  </xdr:twoCellAnchor>
  <xdr:twoCellAnchor editAs="oneCell">
    <xdr:from>
      <xdr:col>17</xdr:col>
      <xdr:colOff>0</xdr:colOff>
      <xdr:row>0</xdr:row>
      <xdr:rowOff>0</xdr:rowOff>
    </xdr:from>
    <xdr:to>
      <xdr:col>17</xdr:col>
      <xdr:colOff>777600</xdr:colOff>
      <xdr:row>0</xdr:row>
      <xdr:rowOff>777600</xdr:rowOff>
    </xdr:to>
    <xdr:pic>
      <xdr:nvPicPr>
        <xdr:cNvPr id="16" name="Afbeelding 15">
          <a:extLst>
            <a:ext uri="{FF2B5EF4-FFF2-40B4-BE49-F238E27FC236}">
              <a16:creationId xmlns:a16="http://schemas.microsoft.com/office/drawing/2014/main" xmlns="" id="{00000000-0008-0000-0D00-000010000000}"/>
            </a:ext>
          </a:extLst>
        </xdr:cNvPr>
        <xdr:cNvPicPr preferRelativeResize="0">
          <a:picLocks/>
        </xdr:cNvPicPr>
      </xdr:nvPicPr>
      <xdr:blipFill>
        <a:blip xmlns:r="http://schemas.openxmlformats.org/officeDocument/2006/relationships" r:embed="rId13"/>
        <a:stretch>
          <a:fillRect/>
        </a:stretch>
      </xdr:blipFill>
      <xdr:spPr>
        <a:xfrm>
          <a:off x="16602075" y="0"/>
          <a:ext cx="777600" cy="777600"/>
        </a:xfrm>
        <a:prstGeom prst="rect">
          <a:avLst/>
        </a:prstGeom>
      </xdr:spPr>
    </xdr:pic>
    <xdr:clientData/>
  </xdr:twoCellAnchor>
  <xdr:twoCellAnchor editAs="oneCell">
    <xdr:from>
      <xdr:col>18</xdr:col>
      <xdr:colOff>0</xdr:colOff>
      <xdr:row>0</xdr:row>
      <xdr:rowOff>1</xdr:rowOff>
    </xdr:from>
    <xdr:to>
      <xdr:col>18</xdr:col>
      <xdr:colOff>777600</xdr:colOff>
      <xdr:row>0</xdr:row>
      <xdr:rowOff>777601</xdr:rowOff>
    </xdr:to>
    <xdr:pic>
      <xdr:nvPicPr>
        <xdr:cNvPr id="17" name="Afbeelding 16">
          <a:extLst>
            <a:ext uri="{FF2B5EF4-FFF2-40B4-BE49-F238E27FC236}">
              <a16:creationId xmlns:a16="http://schemas.microsoft.com/office/drawing/2014/main" xmlns="" id="{00000000-0008-0000-0D00-000011000000}"/>
            </a:ext>
          </a:extLst>
        </xdr:cNvPr>
        <xdr:cNvPicPr preferRelativeResize="0">
          <a:picLocks/>
        </xdr:cNvPicPr>
      </xdr:nvPicPr>
      <xdr:blipFill>
        <a:blip xmlns:r="http://schemas.openxmlformats.org/officeDocument/2006/relationships" r:embed="rId14"/>
        <a:stretch>
          <a:fillRect/>
        </a:stretch>
      </xdr:blipFill>
      <xdr:spPr>
        <a:xfrm>
          <a:off x="17411700" y="1"/>
          <a:ext cx="777600" cy="777600"/>
        </a:xfrm>
        <a:prstGeom prst="rect">
          <a:avLst/>
        </a:prstGeom>
      </xdr:spPr>
    </xdr:pic>
    <xdr:clientData/>
  </xdr:twoCellAnchor>
  <xdr:twoCellAnchor editAs="oneCell">
    <xdr:from>
      <xdr:col>19</xdr:col>
      <xdr:colOff>0</xdr:colOff>
      <xdr:row>0</xdr:row>
      <xdr:rowOff>1</xdr:rowOff>
    </xdr:from>
    <xdr:to>
      <xdr:col>19</xdr:col>
      <xdr:colOff>777600</xdr:colOff>
      <xdr:row>0</xdr:row>
      <xdr:rowOff>777601</xdr:rowOff>
    </xdr:to>
    <xdr:pic>
      <xdr:nvPicPr>
        <xdr:cNvPr id="18" name="Afbeelding 17">
          <a:extLst>
            <a:ext uri="{FF2B5EF4-FFF2-40B4-BE49-F238E27FC236}">
              <a16:creationId xmlns:a16="http://schemas.microsoft.com/office/drawing/2014/main" xmlns="" id="{00000000-0008-0000-0D00-000012000000}"/>
            </a:ext>
          </a:extLst>
        </xdr:cNvPr>
        <xdr:cNvPicPr preferRelativeResize="0">
          <a:picLocks/>
        </xdr:cNvPicPr>
      </xdr:nvPicPr>
      <xdr:blipFill>
        <a:blip xmlns:r="http://schemas.openxmlformats.org/officeDocument/2006/relationships" r:embed="rId15"/>
        <a:stretch>
          <a:fillRect/>
        </a:stretch>
      </xdr:blipFill>
      <xdr:spPr>
        <a:xfrm>
          <a:off x="18221325" y="1"/>
          <a:ext cx="777600" cy="777600"/>
        </a:xfrm>
        <a:prstGeom prst="rect">
          <a:avLst/>
        </a:prstGeom>
      </xdr:spPr>
    </xdr:pic>
    <xdr:clientData/>
  </xdr:twoCellAnchor>
  <xdr:twoCellAnchor editAs="oneCell">
    <xdr:from>
      <xdr:col>20</xdr:col>
      <xdr:colOff>0</xdr:colOff>
      <xdr:row>0</xdr:row>
      <xdr:rowOff>1</xdr:rowOff>
    </xdr:from>
    <xdr:to>
      <xdr:col>20</xdr:col>
      <xdr:colOff>777600</xdr:colOff>
      <xdr:row>0</xdr:row>
      <xdr:rowOff>777601</xdr:rowOff>
    </xdr:to>
    <xdr:pic>
      <xdr:nvPicPr>
        <xdr:cNvPr id="19" name="Afbeelding 18">
          <a:extLst>
            <a:ext uri="{FF2B5EF4-FFF2-40B4-BE49-F238E27FC236}">
              <a16:creationId xmlns:a16="http://schemas.microsoft.com/office/drawing/2014/main" xmlns="" id="{00000000-0008-0000-0D00-000013000000}"/>
            </a:ext>
          </a:extLst>
        </xdr:cNvPr>
        <xdr:cNvPicPr preferRelativeResize="0">
          <a:picLocks/>
        </xdr:cNvPicPr>
      </xdr:nvPicPr>
      <xdr:blipFill>
        <a:blip xmlns:r="http://schemas.openxmlformats.org/officeDocument/2006/relationships" r:embed="rId16"/>
        <a:stretch>
          <a:fillRect/>
        </a:stretch>
      </xdr:blipFill>
      <xdr:spPr>
        <a:xfrm>
          <a:off x="19030950" y="1"/>
          <a:ext cx="777600" cy="777600"/>
        </a:xfrm>
        <a:prstGeom prst="rect">
          <a:avLst/>
        </a:prstGeom>
      </xdr:spPr>
    </xdr:pic>
    <xdr:clientData/>
  </xdr:twoCellAnchor>
  <xdr:twoCellAnchor editAs="oneCell">
    <xdr:from>
      <xdr:col>21</xdr:col>
      <xdr:colOff>0</xdr:colOff>
      <xdr:row>0</xdr:row>
      <xdr:rowOff>0</xdr:rowOff>
    </xdr:from>
    <xdr:to>
      <xdr:col>21</xdr:col>
      <xdr:colOff>777600</xdr:colOff>
      <xdr:row>0</xdr:row>
      <xdr:rowOff>777600</xdr:rowOff>
    </xdr:to>
    <xdr:pic>
      <xdr:nvPicPr>
        <xdr:cNvPr id="20" name="Afbeelding 19">
          <a:extLst>
            <a:ext uri="{FF2B5EF4-FFF2-40B4-BE49-F238E27FC236}">
              <a16:creationId xmlns:a16="http://schemas.microsoft.com/office/drawing/2014/main" xmlns="" id="{00000000-0008-0000-0D00-000014000000}"/>
            </a:ext>
          </a:extLst>
        </xdr:cNvPr>
        <xdr:cNvPicPr preferRelativeResize="0">
          <a:picLocks/>
        </xdr:cNvPicPr>
      </xdr:nvPicPr>
      <xdr:blipFill>
        <a:blip xmlns:r="http://schemas.openxmlformats.org/officeDocument/2006/relationships" r:embed="rId17"/>
        <a:stretch>
          <a:fillRect/>
        </a:stretch>
      </xdr:blipFill>
      <xdr:spPr>
        <a:xfrm>
          <a:off x="19840575" y="0"/>
          <a:ext cx="777600" cy="777600"/>
        </a:xfrm>
        <a:prstGeom prst="rect">
          <a:avLst/>
        </a:prstGeom>
      </xdr:spPr>
    </xdr:pic>
    <xdr:clientData/>
  </xdr:twoCellAnchor>
  <xdr:twoCellAnchor editAs="oneCell">
    <xdr:from>
      <xdr:col>0</xdr:col>
      <xdr:colOff>0</xdr:colOff>
      <xdr:row>0</xdr:row>
      <xdr:rowOff>0</xdr:rowOff>
    </xdr:from>
    <xdr:to>
      <xdr:col>1</xdr:col>
      <xdr:colOff>209550</xdr:colOff>
      <xdr:row>0</xdr:row>
      <xdr:rowOff>582706</xdr:rowOff>
    </xdr:to>
    <xdr:pic>
      <xdr:nvPicPr>
        <xdr:cNvPr id="21" name="Picture 3">
          <a:extLst>
            <a:ext uri="{FF2B5EF4-FFF2-40B4-BE49-F238E27FC236}">
              <a16:creationId xmlns:a16="http://schemas.microsoft.com/office/drawing/2014/main" xmlns="" id="{00000000-0008-0000-0D00-000015000000}"/>
            </a:ext>
          </a:extLst>
        </xdr:cNvPr>
        <xdr:cNvPicPr>
          <a:picLocks noChangeAspect="1"/>
        </xdr:cNvPicPr>
      </xdr:nvPicPr>
      <xdr:blipFill rotWithShape="1">
        <a:blip xmlns:r="http://schemas.openxmlformats.org/officeDocument/2006/relationships" r:embed="rId18"/>
        <a:srcRect r="58290"/>
        <a:stretch/>
      </xdr:blipFill>
      <xdr:spPr>
        <a:xfrm>
          <a:off x="0" y="0"/>
          <a:ext cx="561975" cy="582706"/>
        </a:xfrm>
        <a:prstGeom prst="rect">
          <a:avLst/>
        </a:prstGeom>
      </xdr:spPr>
    </xdr:pic>
    <xdr:clientData/>
  </xdr:twoCellAnchor>
  <xdr:twoCellAnchor editAs="oneCell">
    <xdr:from>
      <xdr:col>2</xdr:col>
      <xdr:colOff>0</xdr:colOff>
      <xdr:row>0</xdr:row>
      <xdr:rowOff>66675</xdr:rowOff>
    </xdr:from>
    <xdr:to>
      <xdr:col>2</xdr:col>
      <xdr:colOff>2251591</xdr:colOff>
      <xdr:row>0</xdr:row>
      <xdr:rowOff>514350</xdr:rowOff>
    </xdr:to>
    <xdr:pic>
      <xdr:nvPicPr>
        <xdr:cNvPr id="22" name="Picture 2">
          <a:extLst>
            <a:ext uri="{FF2B5EF4-FFF2-40B4-BE49-F238E27FC236}">
              <a16:creationId xmlns:a16="http://schemas.microsoft.com/office/drawing/2014/main" xmlns="" id="{00000000-0008-0000-0D00-000016000000}"/>
            </a:ext>
          </a:extLst>
        </xdr:cNvPr>
        <xdr:cNvPicPr>
          <a:picLocks noChangeAspect="1"/>
        </xdr:cNvPicPr>
      </xdr:nvPicPr>
      <xdr:blipFill>
        <a:blip xmlns:r="http://schemas.openxmlformats.org/officeDocument/2006/relationships" r:embed="rId19"/>
        <a:stretch>
          <a:fillRect/>
        </a:stretch>
      </xdr:blipFill>
      <xdr:spPr>
        <a:xfrm>
          <a:off x="866775" y="66675"/>
          <a:ext cx="2251591"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863600</xdr:colOff>
          <xdr:row>0</xdr:row>
          <xdr:rowOff>63500</xdr:rowOff>
        </xdr:from>
        <xdr:to>
          <xdr:col>4</xdr:col>
          <xdr:colOff>3187700</xdr:colOff>
          <xdr:row>0</xdr:row>
          <xdr:rowOff>292100</xdr:rowOff>
        </xdr:to>
        <xdr:sp macro="" textlink="">
          <xdr:nvSpPr>
            <xdr:cNvPr id="73729" name="Button 1" hidden="1">
              <a:extLst>
                <a:ext uri="{63B3BB69-23CF-44E3-9099-C40C66FF867C}">
                  <a14:compatExt spid="_x0000_s73729"/>
                </a:ext>
                <a:ext uri="{FF2B5EF4-FFF2-40B4-BE49-F238E27FC236}">
                  <a16:creationId xmlns:a16="http://schemas.microsoft.com/office/drawing/2014/main" xmlns="" id="{00000000-0008-0000-0E00-0000012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100" b="0" i="0" u="none" strike="noStrike" baseline="0">
                  <a:solidFill>
                    <a:srgbClr val="000000"/>
                  </a:solidFill>
                  <a:latin typeface="Calibri"/>
                  <a:ea typeface="Calibri"/>
                  <a:cs typeface="Calibri"/>
                </a:rPr>
                <a:t>renew</a:t>
              </a:r>
            </a:p>
          </xdr:txBody>
        </xdr:sp>
        <xdr:clientData fPrintsWithSheet="0"/>
      </xdr:twoCellAnchor>
    </mc:Choice>
    <mc:Fallback/>
  </mc:AlternateContent>
  <xdr:twoCellAnchor editAs="oneCell">
    <xdr:from>
      <xdr:col>0</xdr:col>
      <xdr:colOff>47625</xdr:colOff>
      <xdr:row>104</xdr:row>
      <xdr:rowOff>123825</xdr:rowOff>
    </xdr:from>
    <xdr:to>
      <xdr:col>4</xdr:col>
      <xdr:colOff>1745876</xdr:colOff>
      <xdr:row>104</xdr:row>
      <xdr:rowOff>705225</xdr:rowOff>
    </xdr:to>
    <xdr:pic>
      <xdr:nvPicPr>
        <xdr:cNvPr id="4" name="Picture 3">
          <a:extLst>
            <a:ext uri="{FF2B5EF4-FFF2-40B4-BE49-F238E27FC236}">
              <a16:creationId xmlns:a16="http://schemas.microsoft.com/office/drawing/2014/main" xmlns="" id="{00000000-0008-0000-0E00-000004000000}"/>
            </a:ext>
          </a:extLst>
        </xdr:cNvPr>
        <xdr:cNvPicPr>
          <a:picLocks noChangeAspect="1"/>
        </xdr:cNvPicPr>
      </xdr:nvPicPr>
      <xdr:blipFill>
        <a:blip xmlns:r="http://schemas.openxmlformats.org/officeDocument/2006/relationships" r:embed="rId1"/>
        <a:stretch>
          <a:fillRect/>
        </a:stretch>
      </xdr:blipFill>
      <xdr:spPr>
        <a:xfrm>
          <a:off x="47625" y="18173700"/>
          <a:ext cx="2924175" cy="581402"/>
        </a:xfrm>
        <a:prstGeom prst="rect">
          <a:avLst/>
        </a:prstGeom>
      </xdr:spPr>
    </xdr:pic>
    <xdr:clientData/>
  </xdr:twoCellAnchor>
  <xdr:twoCellAnchor editAs="oneCell">
    <xdr:from>
      <xdr:col>0</xdr:col>
      <xdr:colOff>0</xdr:colOff>
      <xdr:row>0</xdr:row>
      <xdr:rowOff>38100</xdr:rowOff>
    </xdr:from>
    <xdr:to>
      <xdr:col>0</xdr:col>
      <xdr:colOff>561975</xdr:colOff>
      <xdr:row>0</xdr:row>
      <xdr:rowOff>643495</xdr:rowOff>
    </xdr:to>
    <xdr:pic>
      <xdr:nvPicPr>
        <xdr:cNvPr id="6" name="Picture 5">
          <a:extLst>
            <a:ext uri="{FF2B5EF4-FFF2-40B4-BE49-F238E27FC236}">
              <a16:creationId xmlns:a16="http://schemas.microsoft.com/office/drawing/2014/main" xmlns="" id="{00000000-0008-0000-0E00-000006000000}"/>
            </a:ext>
          </a:extLst>
        </xdr:cNvPr>
        <xdr:cNvPicPr>
          <a:picLocks noChangeAspect="1"/>
        </xdr:cNvPicPr>
      </xdr:nvPicPr>
      <xdr:blipFill rotWithShape="1">
        <a:blip xmlns:r="http://schemas.openxmlformats.org/officeDocument/2006/relationships" r:embed="rId2"/>
        <a:srcRect r="58290"/>
        <a:stretch/>
      </xdr:blipFill>
      <xdr:spPr>
        <a:xfrm>
          <a:off x="0" y="38100"/>
          <a:ext cx="561975" cy="5996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457200</xdr:colOff>
          <xdr:row>10</xdr:row>
          <xdr:rowOff>63500</xdr:rowOff>
        </xdr:from>
        <xdr:to>
          <xdr:col>13</xdr:col>
          <xdr:colOff>25400</xdr:colOff>
          <xdr:row>12</xdr:row>
          <xdr:rowOff>25400</xdr:rowOff>
        </xdr:to>
        <xdr:sp macro="" textlink="">
          <xdr:nvSpPr>
            <xdr:cNvPr id="5121" name="Button 1" hidden="1">
              <a:extLst>
                <a:ext uri="{63B3BB69-23CF-44E3-9099-C40C66FF867C}">
                  <a14:compatExt spid="_x0000_s5121"/>
                </a:ext>
                <a:ext uri="{FF2B5EF4-FFF2-40B4-BE49-F238E27FC236}">
                  <a16:creationId xmlns:a16="http://schemas.microsoft.com/office/drawing/2014/main" xmlns="" id="{00000000-0008-0000-01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100" b="0" i="0" u="none" strike="noStrike" baseline="0">
                  <a:solidFill>
                    <a:srgbClr val="000000"/>
                  </a:solidFill>
                  <a:latin typeface="Calibri"/>
                  <a:ea typeface="Calibri"/>
                  <a:cs typeface="Calibri"/>
                </a:rPr>
                <a:t>ISO9001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127000</xdr:colOff>
          <xdr:row>13</xdr:row>
          <xdr:rowOff>50800</xdr:rowOff>
        </xdr:from>
        <xdr:to>
          <xdr:col>3</xdr:col>
          <xdr:colOff>520700</xdr:colOff>
          <xdr:row>15</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xmlns="" id="{00000000-0008-0000-0100-00000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100" b="0" i="0" u="none" strike="noStrike" baseline="0">
                  <a:solidFill>
                    <a:srgbClr val="000000"/>
                  </a:solidFill>
                  <a:latin typeface="Calibri"/>
                  <a:ea typeface="Calibri"/>
                  <a:cs typeface="Calibri"/>
                </a:rPr>
                <a:t>ISO14001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558800</xdr:colOff>
          <xdr:row>10</xdr:row>
          <xdr:rowOff>63500</xdr:rowOff>
        </xdr:from>
        <xdr:to>
          <xdr:col>9</xdr:col>
          <xdr:colOff>342900</xdr:colOff>
          <xdr:row>12</xdr:row>
          <xdr:rowOff>25400</xdr:rowOff>
        </xdr:to>
        <xdr:sp macro="" textlink="">
          <xdr:nvSpPr>
            <xdr:cNvPr id="5123" name="Button 3" descr="ISO45001 *" hidden="1">
              <a:extLst>
                <a:ext uri="{63B3BB69-23CF-44E3-9099-C40C66FF867C}">
                  <a14:compatExt spid="_x0000_s5123"/>
                </a:ext>
                <a:ext uri="{FF2B5EF4-FFF2-40B4-BE49-F238E27FC236}">
                  <a16:creationId xmlns:a16="http://schemas.microsoft.com/office/drawing/2014/main" xmlns="" id="{00000000-0008-0000-0100-000003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100" b="0" i="0" u="none" strike="noStrike" baseline="0">
                  <a:solidFill>
                    <a:srgbClr val="000000"/>
                  </a:solidFill>
                  <a:latin typeface="Calibri"/>
                  <a:ea typeface="Calibri"/>
                  <a:cs typeface="Calibri"/>
                </a:rPr>
                <a:t>ISO45001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139700</xdr:colOff>
          <xdr:row>10</xdr:row>
          <xdr:rowOff>63500</xdr:rowOff>
        </xdr:from>
        <xdr:to>
          <xdr:col>3</xdr:col>
          <xdr:colOff>533400</xdr:colOff>
          <xdr:row>12</xdr:row>
          <xdr:rowOff>25400</xdr:rowOff>
        </xdr:to>
        <xdr:sp macro="" textlink="">
          <xdr:nvSpPr>
            <xdr:cNvPr id="5125" name="Button 5" hidden="1">
              <a:extLst>
                <a:ext uri="{63B3BB69-23CF-44E3-9099-C40C66FF867C}">
                  <a14:compatExt spid="_x0000_s5125"/>
                </a:ext>
                <a:ext uri="{FF2B5EF4-FFF2-40B4-BE49-F238E27FC236}">
                  <a16:creationId xmlns:a16="http://schemas.microsoft.com/office/drawing/2014/main" xmlns="" id="{00000000-0008-0000-0100-000005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100" b="0" i="0" u="none" strike="noStrike" baseline="0">
                  <a:solidFill>
                    <a:srgbClr val="000000"/>
                  </a:solidFill>
                  <a:latin typeface="Calibri"/>
                  <a:ea typeface="Calibri"/>
                  <a:cs typeface="Calibri"/>
                </a:rPr>
                <a:t>emas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50800</xdr:colOff>
          <xdr:row>13</xdr:row>
          <xdr:rowOff>50800</xdr:rowOff>
        </xdr:from>
        <xdr:to>
          <xdr:col>6</xdr:col>
          <xdr:colOff>444500</xdr:colOff>
          <xdr:row>15</xdr:row>
          <xdr:rowOff>12700</xdr:rowOff>
        </xdr:to>
        <xdr:sp macro="" textlink="">
          <xdr:nvSpPr>
            <xdr:cNvPr id="5126" name="Button 6" hidden="1">
              <a:extLst>
                <a:ext uri="{63B3BB69-23CF-44E3-9099-C40C66FF867C}">
                  <a14:compatExt spid="_x0000_s5126"/>
                </a:ext>
                <a:ext uri="{FF2B5EF4-FFF2-40B4-BE49-F238E27FC236}">
                  <a16:creationId xmlns:a16="http://schemas.microsoft.com/office/drawing/2014/main" xmlns="" id="{00000000-0008-0000-0100-000006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100" b="0" i="0" u="none" strike="noStrike" baseline="0">
                  <a:solidFill>
                    <a:srgbClr val="000000"/>
                  </a:solidFill>
                  <a:latin typeface="Calibri"/>
                  <a:ea typeface="Calibri"/>
                  <a:cs typeface="Calibri"/>
                </a:rPr>
                <a:t>RC14001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50800</xdr:colOff>
          <xdr:row>10</xdr:row>
          <xdr:rowOff>63500</xdr:rowOff>
        </xdr:from>
        <xdr:to>
          <xdr:col>6</xdr:col>
          <xdr:colOff>444500</xdr:colOff>
          <xdr:row>12</xdr:row>
          <xdr:rowOff>25400</xdr:rowOff>
        </xdr:to>
        <xdr:sp macro="" textlink="">
          <xdr:nvSpPr>
            <xdr:cNvPr id="5127" name="Button 7" hidden="1">
              <a:extLst>
                <a:ext uri="{63B3BB69-23CF-44E3-9099-C40C66FF867C}">
                  <a14:compatExt spid="_x0000_s5127"/>
                </a:ext>
                <a:ext uri="{FF2B5EF4-FFF2-40B4-BE49-F238E27FC236}">
                  <a16:creationId xmlns:a16="http://schemas.microsoft.com/office/drawing/2014/main" xmlns="" id="{00000000-0008-0000-0100-000007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100" b="0" i="0" u="none" strike="noStrike" baseline="0">
                  <a:solidFill>
                    <a:srgbClr val="000000"/>
                  </a:solidFill>
                  <a:latin typeface="Calibri"/>
                  <a:ea typeface="Calibri"/>
                  <a:cs typeface="Calibri"/>
                </a:rPr>
                <a:t>RCMS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457200</xdr:colOff>
          <xdr:row>13</xdr:row>
          <xdr:rowOff>63500</xdr:rowOff>
        </xdr:from>
        <xdr:to>
          <xdr:col>13</xdr:col>
          <xdr:colOff>25400</xdr:colOff>
          <xdr:row>15</xdr:row>
          <xdr:rowOff>12700</xdr:rowOff>
        </xdr:to>
        <xdr:sp macro="" textlink="">
          <xdr:nvSpPr>
            <xdr:cNvPr id="5129" name="Button 9" hidden="1">
              <a:extLst>
                <a:ext uri="{63B3BB69-23CF-44E3-9099-C40C66FF867C}">
                  <a14:compatExt spid="_x0000_s5129"/>
                </a:ext>
                <a:ext uri="{FF2B5EF4-FFF2-40B4-BE49-F238E27FC236}">
                  <a16:creationId xmlns:a16="http://schemas.microsoft.com/office/drawing/2014/main" xmlns="" id="{00000000-0008-0000-0100-000009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100" b="0" i="0" u="none" strike="noStrike" baseline="0">
                  <a:solidFill>
                    <a:srgbClr val="FF0000"/>
                  </a:solidFill>
                  <a:latin typeface="Calibri"/>
                  <a:ea typeface="Calibri"/>
                  <a:cs typeface="Calibri"/>
                </a:rPr>
                <a:t>Smazat předvyplnění                 </a:t>
              </a:r>
            </a:p>
          </xdr:txBody>
        </xdr:sp>
        <xdr:clientData fPrintsWithSheet="0"/>
      </xdr:twoCellAnchor>
    </mc:Choice>
    <mc:Fallback/>
  </mc:AlternateContent>
  <xdr:twoCellAnchor editAs="oneCell">
    <xdr:from>
      <xdr:col>0</xdr:col>
      <xdr:colOff>57150</xdr:colOff>
      <xdr:row>27</xdr:row>
      <xdr:rowOff>181939</xdr:rowOff>
    </xdr:from>
    <xdr:to>
      <xdr:col>5</xdr:col>
      <xdr:colOff>316813</xdr:colOff>
      <xdr:row>31</xdr:row>
      <xdr:rowOff>76200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666750" y="5325439"/>
          <a:ext cx="3300678" cy="656261"/>
        </a:xfrm>
        <a:prstGeom prst="rect">
          <a:avLst/>
        </a:prstGeom>
      </xdr:spPr>
    </xdr:pic>
    <xdr:clientData/>
  </xdr:twoCellAnchor>
  <xdr:twoCellAnchor editAs="oneCell">
    <xdr:from>
      <xdr:col>0</xdr:col>
      <xdr:colOff>56285</xdr:colOff>
      <xdr:row>0</xdr:row>
      <xdr:rowOff>55419</xdr:rowOff>
    </xdr:from>
    <xdr:to>
      <xdr:col>1</xdr:col>
      <xdr:colOff>11835</xdr:colOff>
      <xdr:row>3</xdr:row>
      <xdr:rowOff>76806</xdr:rowOff>
    </xdr:to>
    <xdr:pic>
      <xdr:nvPicPr>
        <xdr:cNvPr id="14" name="Picture 13">
          <a:extLst>
            <a:ext uri="{FF2B5EF4-FFF2-40B4-BE49-F238E27FC236}">
              <a16:creationId xmlns:a16="http://schemas.microsoft.com/office/drawing/2014/main" xmlns="" id="{00000000-0008-0000-0100-00000E000000}"/>
            </a:ext>
          </a:extLst>
        </xdr:cNvPr>
        <xdr:cNvPicPr>
          <a:picLocks noChangeAspect="1"/>
        </xdr:cNvPicPr>
      </xdr:nvPicPr>
      <xdr:blipFill rotWithShape="1">
        <a:blip xmlns:r="http://schemas.openxmlformats.org/officeDocument/2006/relationships" r:embed="rId2"/>
        <a:srcRect r="58290"/>
        <a:stretch/>
      </xdr:blipFill>
      <xdr:spPr>
        <a:xfrm>
          <a:off x="662421" y="55419"/>
          <a:ext cx="558511" cy="592887"/>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558800</xdr:colOff>
          <xdr:row>13</xdr:row>
          <xdr:rowOff>50800</xdr:rowOff>
        </xdr:from>
        <xdr:to>
          <xdr:col>9</xdr:col>
          <xdr:colOff>330200</xdr:colOff>
          <xdr:row>15</xdr:row>
          <xdr:rowOff>25400</xdr:rowOff>
        </xdr:to>
        <xdr:sp macro="" textlink="">
          <xdr:nvSpPr>
            <xdr:cNvPr id="5130" name="Button 10" hidden="1">
              <a:extLst>
                <a:ext uri="{63B3BB69-23CF-44E3-9099-C40C66FF867C}">
                  <a14:compatExt spid="_x0000_s5130"/>
                </a:ext>
                <a:ext uri="{FF2B5EF4-FFF2-40B4-BE49-F238E27FC236}">
                  <a16:creationId xmlns:a16="http://schemas.microsoft.com/office/drawing/2014/main" xmlns="" id="{00000000-0008-0000-0100-00000A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100" b="0" i="0" u="none" strike="noStrike" baseline="0">
                  <a:solidFill>
                    <a:srgbClr val="000000"/>
                  </a:solidFill>
                  <a:latin typeface="Calibri"/>
                  <a:ea typeface="Calibri"/>
                  <a:cs typeface="Calibri"/>
                </a:rPr>
                <a:t>ISO50001</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3867151</xdr:colOff>
      <xdr:row>0</xdr:row>
      <xdr:rowOff>152400</xdr:rowOff>
    </xdr:from>
    <xdr:to>
      <xdr:col>4</xdr:col>
      <xdr:colOff>1621155</xdr:colOff>
      <xdr:row>4</xdr:row>
      <xdr:rowOff>17769</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a:stretch>
          <a:fillRect/>
        </a:stretch>
      </xdr:blipFill>
      <xdr:spPr>
        <a:xfrm>
          <a:off x="6438901" y="152400"/>
          <a:ext cx="2836544" cy="638799"/>
        </a:xfrm>
        <a:prstGeom prst="rect">
          <a:avLst/>
        </a:prstGeom>
      </xdr:spPr>
    </xdr:pic>
    <xdr:clientData/>
  </xdr:twoCellAnchor>
  <xdr:twoCellAnchor editAs="oneCell">
    <xdr:from>
      <xdr:col>0</xdr:col>
      <xdr:colOff>68580</xdr:colOff>
      <xdr:row>0</xdr:row>
      <xdr:rowOff>106568</xdr:rowOff>
    </xdr:from>
    <xdr:to>
      <xdr:col>2</xdr:col>
      <xdr:colOff>586740</xdr:colOff>
      <xdr:row>4</xdr:row>
      <xdr:rowOff>21386</xdr:rowOff>
    </xdr:to>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stretch>
          <a:fillRect/>
        </a:stretch>
      </xdr:blipFill>
      <xdr:spPr>
        <a:xfrm>
          <a:off x="68580" y="106568"/>
          <a:ext cx="1398270" cy="6520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444500</xdr:colOff>
          <xdr:row>33</xdr:row>
          <xdr:rowOff>139700</xdr:rowOff>
        </xdr:from>
        <xdr:to>
          <xdr:col>1</xdr:col>
          <xdr:colOff>1054100</xdr:colOff>
          <xdr:row>35</xdr:row>
          <xdr:rowOff>0</xdr:rowOff>
        </xdr:to>
        <xdr:sp macro="" textlink="">
          <xdr:nvSpPr>
            <xdr:cNvPr id="72705" name="Option Button 1" hidden="1">
              <a:extLst>
                <a:ext uri="{63B3BB69-23CF-44E3-9099-C40C66FF867C}">
                  <a14:compatExt spid="_x0000_s72705"/>
                </a:ext>
                <a:ext uri="{FF2B5EF4-FFF2-40B4-BE49-F238E27FC236}">
                  <a16:creationId xmlns:a16="http://schemas.microsoft.com/office/drawing/2014/main" xmlns="" id="{00000000-0008-0000-0300-00000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cs-CZ" sz="800" b="0" i="0" u="none" strike="noStrike" baseline="0">
                  <a:solidFill>
                    <a:srgbClr val="000000"/>
                  </a:solidFill>
                  <a:latin typeface="Segoe UI"/>
                  <a:ea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33</xdr:row>
          <xdr:rowOff>101600</xdr:rowOff>
        </xdr:from>
        <xdr:to>
          <xdr:col>1</xdr:col>
          <xdr:colOff>2044700</xdr:colOff>
          <xdr:row>36</xdr:row>
          <xdr:rowOff>88900</xdr:rowOff>
        </xdr:to>
        <xdr:sp macro="" textlink="">
          <xdr:nvSpPr>
            <xdr:cNvPr id="72707" name="Group Box 3" hidden="1">
              <a:extLst>
                <a:ext uri="{63B3BB69-23CF-44E3-9099-C40C66FF867C}">
                  <a14:compatExt spid="_x0000_s72707"/>
                </a:ext>
                <a:ext uri="{FF2B5EF4-FFF2-40B4-BE49-F238E27FC236}">
                  <a16:creationId xmlns:a16="http://schemas.microsoft.com/office/drawing/2014/main" xmlns="" id="{00000000-0008-0000-0300-000003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444500</xdr:colOff>
          <xdr:row>34</xdr:row>
          <xdr:rowOff>177800</xdr:rowOff>
        </xdr:from>
        <xdr:to>
          <xdr:col>1</xdr:col>
          <xdr:colOff>1358900</xdr:colOff>
          <xdr:row>36</xdr:row>
          <xdr:rowOff>12700</xdr:rowOff>
        </xdr:to>
        <xdr:sp macro="" textlink="">
          <xdr:nvSpPr>
            <xdr:cNvPr id="72708" name="Option Button 4" hidden="1">
              <a:extLst>
                <a:ext uri="{63B3BB69-23CF-44E3-9099-C40C66FF867C}">
                  <a14:compatExt spid="_x0000_s72708"/>
                </a:ext>
                <a:ext uri="{FF2B5EF4-FFF2-40B4-BE49-F238E27FC236}">
                  <a16:creationId xmlns:a16="http://schemas.microsoft.com/office/drawing/2014/main" xmlns="" id="{00000000-0008-0000-0300-000004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cs-CZ" sz="800" b="0" i="0" u="none" strike="noStrike" baseline="0">
                  <a:solidFill>
                    <a:srgbClr val="000000"/>
                  </a:solidFill>
                  <a:latin typeface="Segoe UI"/>
                  <a:ea typeface="Segoe UI"/>
                  <a:cs typeface="Segoe UI"/>
                </a:rPr>
                <a:t>Ne</a:t>
              </a:r>
            </a:p>
          </xdr:txBody>
        </xdr:sp>
        <xdr:clientData/>
      </xdr:twoCellAnchor>
    </mc:Choice>
    <mc:Fallback/>
  </mc:AlternateContent>
  <xdr:twoCellAnchor editAs="oneCell">
    <xdr:from>
      <xdr:col>0</xdr:col>
      <xdr:colOff>0</xdr:colOff>
      <xdr:row>0</xdr:row>
      <xdr:rowOff>0</xdr:rowOff>
    </xdr:from>
    <xdr:to>
      <xdr:col>0</xdr:col>
      <xdr:colOff>550545</xdr:colOff>
      <xdr:row>2</xdr:row>
      <xdr:rowOff>135687</xdr:rowOff>
    </xdr:to>
    <xdr:pic>
      <xdr:nvPicPr>
        <xdr:cNvPr id="7" name="Picture 6">
          <a:extLst>
            <a:ext uri="{FF2B5EF4-FFF2-40B4-BE49-F238E27FC236}">
              <a16:creationId xmlns:a16="http://schemas.microsoft.com/office/drawing/2014/main" xmlns="" id="{00000000-0008-0000-0300-000007000000}"/>
            </a:ext>
          </a:extLst>
        </xdr:cNvPr>
        <xdr:cNvPicPr>
          <a:picLocks noChangeAspect="1"/>
        </xdr:cNvPicPr>
      </xdr:nvPicPr>
      <xdr:blipFill rotWithShape="1">
        <a:blip xmlns:r="http://schemas.openxmlformats.org/officeDocument/2006/relationships" r:embed="rId1"/>
        <a:srcRect r="58290"/>
        <a:stretch/>
      </xdr:blipFill>
      <xdr:spPr>
        <a:xfrm>
          <a:off x="0" y="0"/>
          <a:ext cx="561975" cy="5852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635000</xdr:colOff>
          <xdr:row>6</xdr:row>
          <xdr:rowOff>12700</xdr:rowOff>
        </xdr:from>
        <xdr:to>
          <xdr:col>3</xdr:col>
          <xdr:colOff>254000</xdr:colOff>
          <xdr:row>6</xdr:row>
          <xdr:rowOff>241300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xmlns="" id="{00000000-0008-0000-0400-000001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7</xdr:row>
          <xdr:rowOff>0</xdr:rowOff>
        </xdr:from>
        <xdr:to>
          <xdr:col>3</xdr:col>
          <xdr:colOff>254000</xdr:colOff>
          <xdr:row>7</xdr:row>
          <xdr:rowOff>228600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xmlns="" id="{00000000-0008-0000-0400-000002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8</xdr:row>
          <xdr:rowOff>12700</xdr:rowOff>
        </xdr:from>
        <xdr:to>
          <xdr:col>3</xdr:col>
          <xdr:colOff>254000</xdr:colOff>
          <xdr:row>8</xdr:row>
          <xdr:rowOff>241300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xmlns=""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9</xdr:row>
          <xdr:rowOff>0</xdr:rowOff>
        </xdr:from>
        <xdr:to>
          <xdr:col>3</xdr:col>
          <xdr:colOff>254000</xdr:colOff>
          <xdr:row>9</xdr:row>
          <xdr:rowOff>203200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xmlns=""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12</xdr:row>
          <xdr:rowOff>0</xdr:rowOff>
        </xdr:from>
        <xdr:to>
          <xdr:col>3</xdr:col>
          <xdr:colOff>266700</xdr:colOff>
          <xdr:row>13</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xmlns=""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12</xdr:row>
          <xdr:rowOff>228600</xdr:rowOff>
        </xdr:from>
        <xdr:to>
          <xdr:col>3</xdr:col>
          <xdr:colOff>266700</xdr:colOff>
          <xdr:row>13</xdr:row>
          <xdr:rowOff>228600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xmlns="" id="{00000000-0008-0000-0400-000006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14</xdr:row>
          <xdr:rowOff>12700</xdr:rowOff>
        </xdr:from>
        <xdr:to>
          <xdr:col>3</xdr:col>
          <xdr:colOff>254000</xdr:colOff>
          <xdr:row>14</xdr:row>
          <xdr:rowOff>241300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xmlns="" id="{00000000-0008-0000-0400-000007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15</xdr:row>
          <xdr:rowOff>0</xdr:rowOff>
        </xdr:from>
        <xdr:to>
          <xdr:col>3</xdr:col>
          <xdr:colOff>254000</xdr:colOff>
          <xdr:row>15</xdr:row>
          <xdr:rowOff>203200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xmlns="" id="{00000000-0008-0000-0400-000008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19</xdr:row>
          <xdr:rowOff>292100</xdr:rowOff>
        </xdr:from>
        <xdr:to>
          <xdr:col>3</xdr:col>
          <xdr:colOff>292100</xdr:colOff>
          <xdr:row>21</xdr:row>
          <xdr:rowOff>25400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xmlns="" id="{00000000-0008-0000-0400-000009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21</xdr:row>
          <xdr:rowOff>0</xdr:rowOff>
        </xdr:from>
        <xdr:to>
          <xdr:col>3</xdr:col>
          <xdr:colOff>292100</xdr:colOff>
          <xdr:row>21</xdr:row>
          <xdr:rowOff>228600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xmlns="" id="{00000000-0008-0000-0400-00000A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21</xdr:row>
          <xdr:rowOff>977900</xdr:rowOff>
        </xdr:from>
        <xdr:to>
          <xdr:col>3</xdr:col>
          <xdr:colOff>279400</xdr:colOff>
          <xdr:row>22</xdr:row>
          <xdr:rowOff>228600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xmlns="" id="{00000000-0008-0000-0400-00000B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23</xdr:row>
          <xdr:rowOff>0</xdr:rowOff>
        </xdr:from>
        <xdr:to>
          <xdr:col>3</xdr:col>
          <xdr:colOff>279400</xdr:colOff>
          <xdr:row>23</xdr:row>
          <xdr:rowOff>203200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xmlns="" id="{00000000-0008-0000-0400-00000C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342900</xdr:rowOff>
        </xdr:from>
        <xdr:to>
          <xdr:col>3</xdr:col>
          <xdr:colOff>317500</xdr:colOff>
          <xdr:row>35</xdr:row>
          <xdr:rowOff>101600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xmlns="" id="{00000000-0008-0000-0400-00000D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36</xdr:row>
          <xdr:rowOff>736600</xdr:rowOff>
        </xdr:from>
        <xdr:to>
          <xdr:col>3</xdr:col>
          <xdr:colOff>304800</xdr:colOff>
          <xdr:row>37</xdr:row>
          <xdr:rowOff>203200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xmlns="" id="{00000000-0008-0000-0400-00000E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34</xdr:row>
          <xdr:rowOff>177800</xdr:rowOff>
        </xdr:from>
        <xdr:to>
          <xdr:col>3</xdr:col>
          <xdr:colOff>317500</xdr:colOff>
          <xdr:row>35</xdr:row>
          <xdr:rowOff>279400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xmlns="" id="{00000000-0008-0000-0400-00000F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36</xdr:row>
          <xdr:rowOff>0</xdr:rowOff>
        </xdr:from>
        <xdr:to>
          <xdr:col>3</xdr:col>
          <xdr:colOff>317500</xdr:colOff>
          <xdr:row>36</xdr:row>
          <xdr:rowOff>228600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xmlns="" id="{00000000-0008-0000-0400-000010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28</xdr:row>
          <xdr:rowOff>12700</xdr:rowOff>
        </xdr:from>
        <xdr:to>
          <xdr:col>3</xdr:col>
          <xdr:colOff>266700</xdr:colOff>
          <xdr:row>28</xdr:row>
          <xdr:rowOff>279400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xmlns="" id="{00000000-0008-0000-0400-000011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25400</xdr:rowOff>
        </xdr:from>
        <xdr:to>
          <xdr:col>3</xdr:col>
          <xdr:colOff>254000</xdr:colOff>
          <xdr:row>30</xdr:row>
          <xdr:rowOff>215900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xmlns="" id="{00000000-0008-0000-0400-000012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31</xdr:row>
          <xdr:rowOff>0</xdr:rowOff>
        </xdr:from>
        <xdr:to>
          <xdr:col>3</xdr:col>
          <xdr:colOff>254000</xdr:colOff>
          <xdr:row>31</xdr:row>
          <xdr:rowOff>203200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xmlns="" id="{00000000-0008-0000-0400-000013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29</xdr:row>
          <xdr:rowOff>0</xdr:rowOff>
        </xdr:from>
        <xdr:to>
          <xdr:col>3</xdr:col>
          <xdr:colOff>266700</xdr:colOff>
          <xdr:row>29</xdr:row>
          <xdr:rowOff>304800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xmlns="" id="{00000000-0008-0000-0400-000014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39</xdr:row>
          <xdr:rowOff>368300</xdr:rowOff>
        </xdr:from>
        <xdr:to>
          <xdr:col>3</xdr:col>
          <xdr:colOff>330200</xdr:colOff>
          <xdr:row>41</xdr:row>
          <xdr:rowOff>25400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xmlns="" id="{00000000-0008-0000-0400-00001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42</xdr:row>
          <xdr:rowOff>0</xdr:rowOff>
        </xdr:from>
        <xdr:to>
          <xdr:col>3</xdr:col>
          <xdr:colOff>304800</xdr:colOff>
          <xdr:row>42</xdr:row>
          <xdr:rowOff>228600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xmlns="" id="{00000000-0008-0000-0400-000016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43</xdr:row>
          <xdr:rowOff>0</xdr:rowOff>
        </xdr:from>
        <xdr:to>
          <xdr:col>3</xdr:col>
          <xdr:colOff>304800</xdr:colOff>
          <xdr:row>44</xdr:row>
          <xdr:rowOff>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xmlns="" id="{00000000-0008-0000-0400-000017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40</xdr:row>
          <xdr:rowOff>177800</xdr:rowOff>
        </xdr:from>
        <xdr:to>
          <xdr:col>3</xdr:col>
          <xdr:colOff>330200</xdr:colOff>
          <xdr:row>41</xdr:row>
          <xdr:rowOff>241300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xmlns="" id="{00000000-0008-0000-0400-000018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45</xdr:row>
          <xdr:rowOff>292100</xdr:rowOff>
        </xdr:from>
        <xdr:to>
          <xdr:col>3</xdr:col>
          <xdr:colOff>342900</xdr:colOff>
          <xdr:row>47</xdr:row>
          <xdr:rowOff>88900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xmlns="" id="{00000000-0008-0000-0400-000019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47</xdr:row>
          <xdr:rowOff>50800</xdr:rowOff>
        </xdr:from>
        <xdr:to>
          <xdr:col>3</xdr:col>
          <xdr:colOff>330200</xdr:colOff>
          <xdr:row>48</xdr:row>
          <xdr:rowOff>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xmlns="" id="{00000000-0008-0000-0400-00001A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48</xdr:row>
          <xdr:rowOff>38100</xdr:rowOff>
        </xdr:from>
        <xdr:to>
          <xdr:col>3</xdr:col>
          <xdr:colOff>330200</xdr:colOff>
          <xdr:row>48</xdr:row>
          <xdr:rowOff>266700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xmlns="" id="{00000000-0008-0000-0400-00001B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49</xdr:row>
          <xdr:rowOff>25400</xdr:rowOff>
        </xdr:from>
        <xdr:to>
          <xdr:col>3</xdr:col>
          <xdr:colOff>330200</xdr:colOff>
          <xdr:row>49</xdr:row>
          <xdr:rowOff>254000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xmlns="" id="{00000000-0008-0000-0400-00001C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54</xdr:row>
          <xdr:rowOff>25400</xdr:rowOff>
        </xdr:from>
        <xdr:to>
          <xdr:col>3</xdr:col>
          <xdr:colOff>266700</xdr:colOff>
          <xdr:row>55</xdr:row>
          <xdr:rowOff>76200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xmlns="" id="{00000000-0008-0000-0400-00001D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55</xdr:row>
          <xdr:rowOff>12700</xdr:rowOff>
        </xdr:from>
        <xdr:to>
          <xdr:col>3</xdr:col>
          <xdr:colOff>266700</xdr:colOff>
          <xdr:row>56</xdr:row>
          <xdr:rowOff>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xmlns="" id="{00000000-0008-0000-0400-00001E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56</xdr:row>
          <xdr:rowOff>0</xdr:rowOff>
        </xdr:from>
        <xdr:to>
          <xdr:col>3</xdr:col>
          <xdr:colOff>266700</xdr:colOff>
          <xdr:row>56</xdr:row>
          <xdr:rowOff>355600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xmlns="" id="{00000000-0008-0000-0400-00001F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57</xdr:row>
          <xdr:rowOff>25400</xdr:rowOff>
        </xdr:from>
        <xdr:to>
          <xdr:col>3</xdr:col>
          <xdr:colOff>266700</xdr:colOff>
          <xdr:row>57</xdr:row>
          <xdr:rowOff>254000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xmlns="" id="{00000000-0008-0000-0400-000020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59</xdr:row>
          <xdr:rowOff>165100</xdr:rowOff>
        </xdr:from>
        <xdr:to>
          <xdr:col>3</xdr:col>
          <xdr:colOff>254000</xdr:colOff>
          <xdr:row>60</xdr:row>
          <xdr:rowOff>266700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xmlns="" id="{00000000-0008-0000-0400-000021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60</xdr:row>
          <xdr:rowOff>317500</xdr:rowOff>
        </xdr:from>
        <xdr:to>
          <xdr:col>3</xdr:col>
          <xdr:colOff>254000</xdr:colOff>
          <xdr:row>61</xdr:row>
          <xdr:rowOff>266700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xmlns="" id="{00000000-0008-0000-0400-000022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61</xdr:row>
          <xdr:rowOff>711200</xdr:rowOff>
        </xdr:from>
        <xdr:to>
          <xdr:col>3</xdr:col>
          <xdr:colOff>254000</xdr:colOff>
          <xdr:row>62</xdr:row>
          <xdr:rowOff>292100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xmlns="" id="{00000000-0008-0000-0400-000023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63</xdr:row>
          <xdr:rowOff>25400</xdr:rowOff>
        </xdr:from>
        <xdr:to>
          <xdr:col>3</xdr:col>
          <xdr:colOff>254000</xdr:colOff>
          <xdr:row>63</xdr:row>
          <xdr:rowOff>254000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xmlns="" id="{00000000-0008-0000-0400-000024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65</xdr:row>
          <xdr:rowOff>165100</xdr:rowOff>
        </xdr:from>
        <xdr:to>
          <xdr:col>3</xdr:col>
          <xdr:colOff>292100</xdr:colOff>
          <xdr:row>67</xdr:row>
          <xdr:rowOff>114300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xmlns="" id="{00000000-0008-0000-0400-00002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66</xdr:row>
          <xdr:rowOff>152400</xdr:rowOff>
        </xdr:from>
        <xdr:to>
          <xdr:col>3</xdr:col>
          <xdr:colOff>292100</xdr:colOff>
          <xdr:row>67</xdr:row>
          <xdr:rowOff>254000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xmlns="" id="{00000000-0008-0000-0400-000026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67</xdr:row>
          <xdr:rowOff>292100</xdr:rowOff>
        </xdr:from>
        <xdr:to>
          <xdr:col>3</xdr:col>
          <xdr:colOff>292100</xdr:colOff>
          <xdr:row>68</xdr:row>
          <xdr:rowOff>292100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xmlns="" id="{00000000-0008-0000-0400-000027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68</xdr:row>
          <xdr:rowOff>698500</xdr:rowOff>
        </xdr:from>
        <xdr:to>
          <xdr:col>3</xdr:col>
          <xdr:colOff>292100</xdr:colOff>
          <xdr:row>69</xdr:row>
          <xdr:rowOff>215900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xmlns="" id="{00000000-0008-0000-0400-000028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73</xdr:row>
          <xdr:rowOff>571500</xdr:rowOff>
        </xdr:from>
        <xdr:to>
          <xdr:col>3</xdr:col>
          <xdr:colOff>292100</xdr:colOff>
          <xdr:row>75</xdr:row>
          <xdr:rowOff>50800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xmlns="" id="{00000000-0008-0000-0400-000029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74</xdr:row>
          <xdr:rowOff>165100</xdr:rowOff>
        </xdr:from>
        <xdr:to>
          <xdr:col>3</xdr:col>
          <xdr:colOff>292100</xdr:colOff>
          <xdr:row>76</xdr:row>
          <xdr:rowOff>63500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xmlns="" id="{00000000-0008-0000-0400-00002A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76</xdr:row>
          <xdr:rowOff>12700</xdr:rowOff>
        </xdr:from>
        <xdr:to>
          <xdr:col>3</xdr:col>
          <xdr:colOff>292100</xdr:colOff>
          <xdr:row>76</xdr:row>
          <xdr:rowOff>355600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xmlns="" id="{00000000-0008-0000-0400-00002B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77</xdr:row>
          <xdr:rowOff>25400</xdr:rowOff>
        </xdr:from>
        <xdr:to>
          <xdr:col>3</xdr:col>
          <xdr:colOff>292100</xdr:colOff>
          <xdr:row>77</xdr:row>
          <xdr:rowOff>254000</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xmlns="" id="{00000000-0008-0000-0400-00002C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79</xdr:row>
          <xdr:rowOff>368300</xdr:rowOff>
        </xdr:from>
        <xdr:to>
          <xdr:col>3</xdr:col>
          <xdr:colOff>292100</xdr:colOff>
          <xdr:row>81</xdr:row>
          <xdr:rowOff>25400</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xmlns="" id="{00000000-0008-0000-0400-00002D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81</xdr:row>
          <xdr:rowOff>12700</xdr:rowOff>
        </xdr:from>
        <xdr:to>
          <xdr:col>3</xdr:col>
          <xdr:colOff>292100</xdr:colOff>
          <xdr:row>81</xdr:row>
          <xdr:rowOff>215900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xmlns="" id="{00000000-0008-0000-0400-00002E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81</xdr:row>
          <xdr:rowOff>292100</xdr:rowOff>
        </xdr:from>
        <xdr:to>
          <xdr:col>3</xdr:col>
          <xdr:colOff>292100</xdr:colOff>
          <xdr:row>82</xdr:row>
          <xdr:rowOff>381000</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xmlns="" id="{00000000-0008-0000-0400-00002F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83</xdr:row>
          <xdr:rowOff>25400</xdr:rowOff>
        </xdr:from>
        <xdr:to>
          <xdr:col>3</xdr:col>
          <xdr:colOff>292100</xdr:colOff>
          <xdr:row>83</xdr:row>
          <xdr:rowOff>254000</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xmlns="" id="{00000000-0008-0000-0400-000030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85</xdr:row>
          <xdr:rowOff>368300</xdr:rowOff>
        </xdr:from>
        <xdr:to>
          <xdr:col>3</xdr:col>
          <xdr:colOff>292100</xdr:colOff>
          <xdr:row>87</xdr:row>
          <xdr:rowOff>12700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xmlns="" id="{00000000-0008-0000-0400-000031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86</xdr:row>
          <xdr:rowOff>152400</xdr:rowOff>
        </xdr:from>
        <xdr:to>
          <xdr:col>3</xdr:col>
          <xdr:colOff>292100</xdr:colOff>
          <xdr:row>87</xdr:row>
          <xdr:rowOff>292100</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xmlns="" id="{00000000-0008-0000-0400-000032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87</xdr:row>
          <xdr:rowOff>266700</xdr:rowOff>
        </xdr:from>
        <xdr:to>
          <xdr:col>3</xdr:col>
          <xdr:colOff>292100</xdr:colOff>
          <xdr:row>88</xdr:row>
          <xdr:rowOff>266700</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xmlns="" id="{00000000-0008-0000-0400-000033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89</xdr:row>
          <xdr:rowOff>25400</xdr:rowOff>
        </xdr:from>
        <xdr:to>
          <xdr:col>3</xdr:col>
          <xdr:colOff>279400</xdr:colOff>
          <xdr:row>89</xdr:row>
          <xdr:rowOff>254000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xmlns="" id="{00000000-0008-0000-0400-000034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92</xdr:row>
          <xdr:rowOff>0</xdr:rowOff>
        </xdr:from>
        <xdr:to>
          <xdr:col>3</xdr:col>
          <xdr:colOff>266700</xdr:colOff>
          <xdr:row>93</xdr:row>
          <xdr:rowOff>38100</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xmlns="" id="{00000000-0008-0000-0400-00003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92</xdr:row>
          <xdr:rowOff>304800</xdr:rowOff>
        </xdr:from>
        <xdr:to>
          <xdr:col>3</xdr:col>
          <xdr:colOff>266700</xdr:colOff>
          <xdr:row>93</xdr:row>
          <xdr:rowOff>330200</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xmlns="" id="{00000000-0008-0000-0400-000036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93</xdr:row>
          <xdr:rowOff>381000</xdr:rowOff>
        </xdr:from>
        <xdr:to>
          <xdr:col>3</xdr:col>
          <xdr:colOff>266700</xdr:colOff>
          <xdr:row>94</xdr:row>
          <xdr:rowOff>292100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xmlns="" id="{00000000-0008-0000-0400-000037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95</xdr:row>
          <xdr:rowOff>25400</xdr:rowOff>
        </xdr:from>
        <xdr:to>
          <xdr:col>3</xdr:col>
          <xdr:colOff>266700</xdr:colOff>
          <xdr:row>95</xdr:row>
          <xdr:rowOff>254000</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xmlns="" id="{00000000-0008-0000-0400-000038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100</xdr:row>
          <xdr:rowOff>0</xdr:rowOff>
        </xdr:from>
        <xdr:to>
          <xdr:col>3</xdr:col>
          <xdr:colOff>279400</xdr:colOff>
          <xdr:row>100</xdr:row>
          <xdr:rowOff>228600</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xmlns="" id="{00000000-0008-0000-0400-000039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100</xdr:row>
          <xdr:rowOff>317500</xdr:rowOff>
        </xdr:from>
        <xdr:to>
          <xdr:col>3</xdr:col>
          <xdr:colOff>279400</xdr:colOff>
          <xdr:row>101</xdr:row>
          <xdr:rowOff>279400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xmlns="" id="{00000000-0008-0000-0400-00003A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101</xdr:row>
          <xdr:rowOff>520700</xdr:rowOff>
        </xdr:from>
        <xdr:to>
          <xdr:col>3</xdr:col>
          <xdr:colOff>279400</xdr:colOff>
          <xdr:row>102</xdr:row>
          <xdr:rowOff>292100</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xmlns="" id="{00000000-0008-0000-0400-00003B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103</xdr:row>
          <xdr:rowOff>12700</xdr:rowOff>
        </xdr:from>
        <xdr:to>
          <xdr:col>3</xdr:col>
          <xdr:colOff>279400</xdr:colOff>
          <xdr:row>103</xdr:row>
          <xdr:rowOff>241300</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xmlns="" id="{00000000-0008-0000-0400-00003C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107</xdr:row>
          <xdr:rowOff>368300</xdr:rowOff>
        </xdr:from>
        <xdr:to>
          <xdr:col>3</xdr:col>
          <xdr:colOff>317500</xdr:colOff>
          <xdr:row>109</xdr:row>
          <xdr:rowOff>25400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xmlns="" id="{00000000-0008-0000-0400-00003D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108</xdr:row>
          <xdr:rowOff>127000</xdr:rowOff>
        </xdr:from>
        <xdr:to>
          <xdr:col>3</xdr:col>
          <xdr:colOff>317500</xdr:colOff>
          <xdr:row>109</xdr:row>
          <xdr:rowOff>254000</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xmlns="" id="{00000000-0008-0000-0400-00003E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109</xdr:row>
          <xdr:rowOff>1244600</xdr:rowOff>
        </xdr:from>
        <xdr:to>
          <xdr:col>3</xdr:col>
          <xdr:colOff>330200</xdr:colOff>
          <xdr:row>110</xdr:row>
          <xdr:rowOff>292100</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xmlns="" id="{00000000-0008-0000-0400-00003F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111</xdr:row>
          <xdr:rowOff>25400</xdr:rowOff>
        </xdr:from>
        <xdr:to>
          <xdr:col>3</xdr:col>
          <xdr:colOff>317500</xdr:colOff>
          <xdr:row>111</xdr:row>
          <xdr:rowOff>254000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xmlns="" id="{00000000-0008-0000-0400-000040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9</xdr:col>
      <xdr:colOff>812804</xdr:colOff>
      <xdr:row>0</xdr:row>
      <xdr:rowOff>95345</xdr:rowOff>
    </xdr:from>
    <xdr:to>
      <xdr:col>9</xdr:col>
      <xdr:colOff>2873022</xdr:colOff>
      <xdr:row>0</xdr:row>
      <xdr:rowOff>529590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10347329" y="95345"/>
          <a:ext cx="2060218" cy="434245"/>
        </a:xfrm>
        <a:prstGeom prst="rect">
          <a:avLst/>
        </a:prstGeom>
      </xdr:spPr>
    </xdr:pic>
    <xdr:clientData/>
  </xdr:twoCellAnchor>
  <xdr:twoCellAnchor editAs="oneCell">
    <xdr:from>
      <xdr:col>0</xdr:col>
      <xdr:colOff>0</xdr:colOff>
      <xdr:row>0</xdr:row>
      <xdr:rowOff>0</xdr:rowOff>
    </xdr:from>
    <xdr:to>
      <xdr:col>0</xdr:col>
      <xdr:colOff>550545</xdr:colOff>
      <xdr:row>1</xdr:row>
      <xdr:rowOff>432</xdr:rowOff>
    </xdr:to>
    <xdr:pic>
      <xdr:nvPicPr>
        <xdr:cNvPr id="68" name="Picture 67">
          <a:extLst>
            <a:ext uri="{FF2B5EF4-FFF2-40B4-BE49-F238E27FC236}">
              <a16:creationId xmlns:a16="http://schemas.microsoft.com/office/drawing/2014/main" xmlns="" id="{00000000-0008-0000-0400-000044000000}"/>
            </a:ext>
          </a:extLst>
        </xdr:cNvPr>
        <xdr:cNvPicPr>
          <a:picLocks noChangeAspect="1"/>
        </xdr:cNvPicPr>
      </xdr:nvPicPr>
      <xdr:blipFill rotWithShape="1">
        <a:blip xmlns:r="http://schemas.openxmlformats.org/officeDocument/2006/relationships" r:embed="rId2"/>
        <a:srcRect r="58290"/>
        <a:stretch/>
      </xdr:blipFill>
      <xdr:spPr>
        <a:xfrm>
          <a:off x="0" y="0"/>
          <a:ext cx="561975" cy="5852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558800</xdr:colOff>
          <xdr:row>6</xdr:row>
          <xdr:rowOff>12700</xdr:rowOff>
        </xdr:from>
        <xdr:to>
          <xdr:col>3</xdr:col>
          <xdr:colOff>254000</xdr:colOff>
          <xdr:row>7</xdr:row>
          <xdr:rowOff>50800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xmlns="" id="{00000000-0008-0000-0500-00000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xdr:row>
          <xdr:rowOff>558800</xdr:rowOff>
        </xdr:from>
        <xdr:to>
          <xdr:col>3</xdr:col>
          <xdr:colOff>254000</xdr:colOff>
          <xdr:row>7</xdr:row>
          <xdr:rowOff>228600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xmlns="" id="{00000000-0008-0000-0500-00000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xdr:row>
          <xdr:rowOff>12700</xdr:rowOff>
        </xdr:from>
        <xdr:to>
          <xdr:col>3</xdr:col>
          <xdr:colOff>241300</xdr:colOff>
          <xdr:row>8</xdr:row>
          <xdr:rowOff>241300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xmlns="" id="{00000000-0008-0000-0500-00000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9</xdr:row>
          <xdr:rowOff>0</xdr:rowOff>
        </xdr:from>
        <xdr:to>
          <xdr:col>3</xdr:col>
          <xdr:colOff>241300</xdr:colOff>
          <xdr:row>9</xdr:row>
          <xdr:rowOff>203200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xmlns="" id="{00000000-0008-0000-0500-00000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11</xdr:row>
          <xdr:rowOff>177800</xdr:rowOff>
        </xdr:from>
        <xdr:to>
          <xdr:col>3</xdr:col>
          <xdr:colOff>254000</xdr:colOff>
          <xdr:row>12</xdr:row>
          <xdr:rowOff>215900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xmlns="" id="{00000000-0008-0000-0500-00000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12</xdr:row>
          <xdr:rowOff>368300</xdr:rowOff>
        </xdr:from>
        <xdr:to>
          <xdr:col>3</xdr:col>
          <xdr:colOff>254000</xdr:colOff>
          <xdr:row>13</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xmlns="" id="{00000000-0008-0000-0500-00000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14</xdr:row>
          <xdr:rowOff>12700</xdr:rowOff>
        </xdr:from>
        <xdr:to>
          <xdr:col>3</xdr:col>
          <xdr:colOff>241300</xdr:colOff>
          <xdr:row>14</xdr:row>
          <xdr:rowOff>241300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xmlns="" id="{00000000-0008-0000-0500-00000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15</xdr:row>
          <xdr:rowOff>0</xdr:rowOff>
        </xdr:from>
        <xdr:to>
          <xdr:col>3</xdr:col>
          <xdr:colOff>241300</xdr:colOff>
          <xdr:row>15</xdr:row>
          <xdr:rowOff>203200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xmlns="" id="{00000000-0008-0000-0500-00000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17</xdr:row>
          <xdr:rowOff>177800</xdr:rowOff>
        </xdr:from>
        <xdr:to>
          <xdr:col>3</xdr:col>
          <xdr:colOff>254000</xdr:colOff>
          <xdr:row>19</xdr:row>
          <xdr:rowOff>25400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xmlns="" id="{00000000-0008-0000-0500-00000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19</xdr:row>
          <xdr:rowOff>0</xdr:rowOff>
        </xdr:from>
        <xdr:to>
          <xdr:col>3</xdr:col>
          <xdr:colOff>254000</xdr:colOff>
          <xdr:row>19</xdr:row>
          <xdr:rowOff>228600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xmlns="" id="{00000000-0008-0000-0500-00000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20</xdr:row>
          <xdr:rowOff>0</xdr:rowOff>
        </xdr:from>
        <xdr:to>
          <xdr:col>3</xdr:col>
          <xdr:colOff>241300</xdr:colOff>
          <xdr:row>20</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xmlns="" id="{00000000-0008-0000-0500-00000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21</xdr:row>
          <xdr:rowOff>0</xdr:rowOff>
        </xdr:from>
        <xdr:to>
          <xdr:col>3</xdr:col>
          <xdr:colOff>241300</xdr:colOff>
          <xdr:row>21</xdr:row>
          <xdr:rowOff>203200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xmlns="" id="{00000000-0008-0000-0500-00000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29</xdr:row>
          <xdr:rowOff>292100</xdr:rowOff>
        </xdr:from>
        <xdr:to>
          <xdr:col>3</xdr:col>
          <xdr:colOff>254000</xdr:colOff>
          <xdr:row>31</xdr:row>
          <xdr:rowOff>101600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xmlns="" id="{00000000-0008-0000-0500-00000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32</xdr:row>
          <xdr:rowOff>736600</xdr:rowOff>
        </xdr:from>
        <xdr:to>
          <xdr:col>3</xdr:col>
          <xdr:colOff>241300</xdr:colOff>
          <xdr:row>33</xdr:row>
          <xdr:rowOff>177800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xmlns="" id="{00000000-0008-0000-0500-00000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30</xdr:row>
          <xdr:rowOff>101600</xdr:rowOff>
        </xdr:from>
        <xdr:to>
          <xdr:col>3</xdr:col>
          <xdr:colOff>254000</xdr:colOff>
          <xdr:row>32</xdr:row>
          <xdr:rowOff>76200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xmlns="" id="{00000000-0008-0000-0500-00000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31</xdr:row>
          <xdr:rowOff>558800</xdr:rowOff>
        </xdr:from>
        <xdr:to>
          <xdr:col>3</xdr:col>
          <xdr:colOff>254000</xdr:colOff>
          <xdr:row>32</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xmlns="" id="{00000000-0008-0000-0500-00001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23</xdr:row>
          <xdr:rowOff>139700</xdr:rowOff>
        </xdr:from>
        <xdr:to>
          <xdr:col>3</xdr:col>
          <xdr:colOff>254000</xdr:colOff>
          <xdr:row>24</xdr:row>
          <xdr:rowOff>279400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xmlns="" id="{00000000-0008-0000-0500-00001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25</xdr:row>
          <xdr:rowOff>711200</xdr:rowOff>
        </xdr:from>
        <xdr:to>
          <xdr:col>3</xdr:col>
          <xdr:colOff>241300</xdr:colOff>
          <xdr:row>26</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xmlns="" id="{00000000-0008-0000-0500-00001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27</xdr:row>
          <xdr:rowOff>0</xdr:rowOff>
        </xdr:from>
        <xdr:to>
          <xdr:col>3</xdr:col>
          <xdr:colOff>241300</xdr:colOff>
          <xdr:row>27</xdr:row>
          <xdr:rowOff>203200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xmlns="" id="{00000000-0008-0000-0500-00001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24</xdr:row>
          <xdr:rowOff>749300</xdr:rowOff>
        </xdr:from>
        <xdr:to>
          <xdr:col>3</xdr:col>
          <xdr:colOff>254000</xdr:colOff>
          <xdr:row>25</xdr:row>
          <xdr:rowOff>304800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xmlns="" id="{00000000-0008-0000-0500-00001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35</xdr:row>
          <xdr:rowOff>419100</xdr:rowOff>
        </xdr:from>
        <xdr:to>
          <xdr:col>3</xdr:col>
          <xdr:colOff>254000</xdr:colOff>
          <xdr:row>37</xdr:row>
          <xdr:rowOff>50800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xmlns="" id="{00000000-0008-0000-0500-00001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37</xdr:row>
          <xdr:rowOff>939800</xdr:rowOff>
        </xdr:from>
        <xdr:to>
          <xdr:col>3</xdr:col>
          <xdr:colOff>241300</xdr:colOff>
          <xdr:row>38</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xmlns="" id="{00000000-0008-0000-0500-00001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38</xdr:row>
          <xdr:rowOff>1892300</xdr:rowOff>
        </xdr:from>
        <xdr:to>
          <xdr:col>3</xdr:col>
          <xdr:colOff>241300</xdr:colOff>
          <xdr:row>39</xdr:row>
          <xdr:rowOff>203200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xmlns="" id="{00000000-0008-0000-0500-00001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37</xdr:row>
          <xdr:rowOff>0</xdr:rowOff>
        </xdr:from>
        <xdr:to>
          <xdr:col>3</xdr:col>
          <xdr:colOff>254000</xdr:colOff>
          <xdr:row>38</xdr:row>
          <xdr:rowOff>50800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xmlns="" id="{00000000-0008-0000-0500-00001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41</xdr:row>
          <xdr:rowOff>76200</xdr:rowOff>
        </xdr:from>
        <xdr:to>
          <xdr:col>3</xdr:col>
          <xdr:colOff>254000</xdr:colOff>
          <xdr:row>43</xdr:row>
          <xdr:rowOff>63500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xmlns="" id="{00000000-0008-0000-0500-00001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42</xdr:row>
          <xdr:rowOff>152400</xdr:rowOff>
        </xdr:from>
        <xdr:to>
          <xdr:col>3</xdr:col>
          <xdr:colOff>254000</xdr:colOff>
          <xdr:row>43</xdr:row>
          <xdr:rowOff>304800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xmlns="" id="{00000000-0008-0000-0500-00001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44</xdr:row>
          <xdr:rowOff>38100</xdr:rowOff>
        </xdr:from>
        <xdr:to>
          <xdr:col>3</xdr:col>
          <xdr:colOff>254000</xdr:colOff>
          <xdr:row>44</xdr:row>
          <xdr:rowOff>266700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xmlns="" id="{00000000-0008-0000-0500-00001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45</xdr:row>
          <xdr:rowOff>25400</xdr:rowOff>
        </xdr:from>
        <xdr:to>
          <xdr:col>3</xdr:col>
          <xdr:colOff>254000</xdr:colOff>
          <xdr:row>45</xdr:row>
          <xdr:rowOff>254000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xmlns="" id="{00000000-0008-0000-0500-00001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47</xdr:row>
          <xdr:rowOff>127000</xdr:rowOff>
        </xdr:from>
        <xdr:to>
          <xdr:col>3</xdr:col>
          <xdr:colOff>254000</xdr:colOff>
          <xdr:row>48</xdr:row>
          <xdr:rowOff>127000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xmlns="" id="{00000000-0008-0000-0500-00001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48</xdr:row>
          <xdr:rowOff>127000</xdr:rowOff>
        </xdr:from>
        <xdr:to>
          <xdr:col>3</xdr:col>
          <xdr:colOff>254000</xdr:colOff>
          <xdr:row>50</xdr:row>
          <xdr:rowOff>114300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xmlns="" id="{00000000-0008-0000-0500-00001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49</xdr:row>
          <xdr:rowOff>292100</xdr:rowOff>
        </xdr:from>
        <xdr:to>
          <xdr:col>3</xdr:col>
          <xdr:colOff>254000</xdr:colOff>
          <xdr:row>51</xdr:row>
          <xdr:rowOff>190500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xmlns="" id="{00000000-0008-0000-0500-00001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51</xdr:row>
          <xdr:rowOff>25400</xdr:rowOff>
        </xdr:from>
        <xdr:to>
          <xdr:col>3</xdr:col>
          <xdr:colOff>254000</xdr:colOff>
          <xdr:row>51</xdr:row>
          <xdr:rowOff>254000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xmlns="" id="{00000000-0008-0000-0500-00002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53</xdr:row>
          <xdr:rowOff>165100</xdr:rowOff>
        </xdr:from>
        <xdr:to>
          <xdr:col>3</xdr:col>
          <xdr:colOff>254000</xdr:colOff>
          <xdr:row>54</xdr:row>
          <xdr:rowOff>266700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xmlns="" id="{00000000-0008-0000-0500-00002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54</xdr:row>
          <xdr:rowOff>698500</xdr:rowOff>
        </xdr:from>
        <xdr:to>
          <xdr:col>3</xdr:col>
          <xdr:colOff>254000</xdr:colOff>
          <xdr:row>55</xdr:row>
          <xdr:rowOff>279400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xmlns="" id="{00000000-0008-0000-0500-00002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55</xdr:row>
          <xdr:rowOff>711200</xdr:rowOff>
        </xdr:from>
        <xdr:to>
          <xdr:col>3</xdr:col>
          <xdr:colOff>254000</xdr:colOff>
          <xdr:row>57</xdr:row>
          <xdr:rowOff>190500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xmlns="" id="{00000000-0008-0000-0500-00002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57</xdr:row>
          <xdr:rowOff>25400</xdr:rowOff>
        </xdr:from>
        <xdr:to>
          <xdr:col>3</xdr:col>
          <xdr:colOff>254000</xdr:colOff>
          <xdr:row>57</xdr:row>
          <xdr:rowOff>254000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xmlns="" id="{00000000-0008-0000-0500-00002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59</xdr:row>
          <xdr:rowOff>393700</xdr:rowOff>
        </xdr:from>
        <xdr:to>
          <xdr:col>3</xdr:col>
          <xdr:colOff>254000</xdr:colOff>
          <xdr:row>60</xdr:row>
          <xdr:rowOff>292100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xmlns="" id="{00000000-0008-0000-0500-00002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61</xdr:row>
          <xdr:rowOff>12700</xdr:rowOff>
        </xdr:from>
        <xdr:to>
          <xdr:col>3</xdr:col>
          <xdr:colOff>254000</xdr:colOff>
          <xdr:row>61</xdr:row>
          <xdr:rowOff>330200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xmlns="" id="{00000000-0008-0000-0500-00002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61</xdr:row>
          <xdr:rowOff>711200</xdr:rowOff>
        </xdr:from>
        <xdr:to>
          <xdr:col>3</xdr:col>
          <xdr:colOff>254000</xdr:colOff>
          <xdr:row>62</xdr:row>
          <xdr:rowOff>355600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xmlns="" id="{00000000-0008-0000-0500-00002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63</xdr:row>
          <xdr:rowOff>25400</xdr:rowOff>
        </xdr:from>
        <xdr:to>
          <xdr:col>3</xdr:col>
          <xdr:colOff>254000</xdr:colOff>
          <xdr:row>63</xdr:row>
          <xdr:rowOff>254000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xmlns="" id="{00000000-0008-0000-0500-00002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63500</xdr:rowOff>
        </xdr:from>
        <xdr:to>
          <xdr:col>3</xdr:col>
          <xdr:colOff>254000</xdr:colOff>
          <xdr:row>69</xdr:row>
          <xdr:rowOff>50800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xmlns="" id="{00000000-0008-0000-0500-00002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69</xdr:row>
          <xdr:rowOff>12700</xdr:rowOff>
        </xdr:from>
        <xdr:to>
          <xdr:col>3</xdr:col>
          <xdr:colOff>254000</xdr:colOff>
          <xdr:row>69</xdr:row>
          <xdr:rowOff>330200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xmlns="" id="{00000000-0008-0000-0500-00002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69</xdr:row>
          <xdr:rowOff>609600</xdr:rowOff>
        </xdr:from>
        <xdr:to>
          <xdr:col>3</xdr:col>
          <xdr:colOff>254000</xdr:colOff>
          <xdr:row>70</xdr:row>
          <xdr:rowOff>292100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xmlns="" id="{00000000-0008-0000-0500-00002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70</xdr:row>
          <xdr:rowOff>914400</xdr:rowOff>
        </xdr:from>
        <xdr:to>
          <xdr:col>3</xdr:col>
          <xdr:colOff>254000</xdr:colOff>
          <xdr:row>72</xdr:row>
          <xdr:rowOff>63500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xmlns="" id="{00000000-0008-0000-0500-00002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74</xdr:row>
          <xdr:rowOff>0</xdr:rowOff>
        </xdr:from>
        <xdr:to>
          <xdr:col>3</xdr:col>
          <xdr:colOff>254000</xdr:colOff>
          <xdr:row>75</xdr:row>
          <xdr:rowOff>38100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xmlns="" id="{00000000-0008-0000-0500-00002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75</xdr:row>
          <xdr:rowOff>12700</xdr:rowOff>
        </xdr:from>
        <xdr:to>
          <xdr:col>3</xdr:col>
          <xdr:colOff>254000</xdr:colOff>
          <xdr:row>75</xdr:row>
          <xdr:rowOff>330200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xmlns="" id="{00000000-0008-0000-0500-00002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75</xdr:row>
          <xdr:rowOff>711200</xdr:rowOff>
        </xdr:from>
        <xdr:to>
          <xdr:col>3</xdr:col>
          <xdr:colOff>254000</xdr:colOff>
          <xdr:row>76</xdr:row>
          <xdr:rowOff>355600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xmlns="" id="{00000000-0008-0000-0500-00002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77</xdr:row>
          <xdr:rowOff>25400</xdr:rowOff>
        </xdr:from>
        <xdr:to>
          <xdr:col>3</xdr:col>
          <xdr:colOff>254000</xdr:colOff>
          <xdr:row>77</xdr:row>
          <xdr:rowOff>254000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xmlns="" id="{00000000-0008-0000-0500-00003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80</xdr:row>
          <xdr:rowOff>0</xdr:rowOff>
        </xdr:from>
        <xdr:to>
          <xdr:col>3</xdr:col>
          <xdr:colOff>254000</xdr:colOff>
          <xdr:row>80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xmlns="" id="{00000000-0008-0000-0500-00003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81</xdr:row>
          <xdr:rowOff>12700</xdr:rowOff>
        </xdr:from>
        <xdr:to>
          <xdr:col>3</xdr:col>
          <xdr:colOff>254000</xdr:colOff>
          <xdr:row>81</xdr:row>
          <xdr:rowOff>330200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xmlns="" id="{00000000-0008-0000-0500-00003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81</xdr:row>
          <xdr:rowOff>711200</xdr:rowOff>
        </xdr:from>
        <xdr:to>
          <xdr:col>3</xdr:col>
          <xdr:colOff>254000</xdr:colOff>
          <xdr:row>82</xdr:row>
          <xdr:rowOff>304800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xmlns="" id="{00000000-0008-0000-0500-00003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83</xdr:row>
          <xdr:rowOff>25400</xdr:rowOff>
        </xdr:from>
        <xdr:to>
          <xdr:col>3</xdr:col>
          <xdr:colOff>254000</xdr:colOff>
          <xdr:row>83</xdr:row>
          <xdr:rowOff>254000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xmlns="" id="{00000000-0008-0000-0500-00003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86</xdr:row>
          <xdr:rowOff>0</xdr:rowOff>
        </xdr:from>
        <xdr:to>
          <xdr:col>3</xdr:col>
          <xdr:colOff>254000</xdr:colOff>
          <xdr:row>87</xdr:row>
          <xdr:rowOff>38100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xmlns="" id="{00000000-0008-0000-0500-00003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87</xdr:row>
          <xdr:rowOff>12700</xdr:rowOff>
        </xdr:from>
        <xdr:to>
          <xdr:col>3</xdr:col>
          <xdr:colOff>254000</xdr:colOff>
          <xdr:row>87</xdr:row>
          <xdr:rowOff>330200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xmlns="" id="{00000000-0008-0000-0500-00003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87</xdr:row>
          <xdr:rowOff>1092200</xdr:rowOff>
        </xdr:from>
        <xdr:to>
          <xdr:col>3</xdr:col>
          <xdr:colOff>254000</xdr:colOff>
          <xdr:row>88</xdr:row>
          <xdr:rowOff>266700</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xmlns="" id="{00000000-0008-0000-0500-00003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89</xdr:row>
          <xdr:rowOff>25400</xdr:rowOff>
        </xdr:from>
        <xdr:to>
          <xdr:col>3</xdr:col>
          <xdr:colOff>254000</xdr:colOff>
          <xdr:row>89</xdr:row>
          <xdr:rowOff>254000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xmlns="" id="{00000000-0008-0000-0500-00003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92</xdr:row>
          <xdr:rowOff>0</xdr:rowOff>
        </xdr:from>
        <xdr:to>
          <xdr:col>3</xdr:col>
          <xdr:colOff>254000</xdr:colOff>
          <xdr:row>92</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xmlns="" id="{00000000-0008-0000-0500-00003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92</xdr:row>
          <xdr:rowOff>317500</xdr:rowOff>
        </xdr:from>
        <xdr:to>
          <xdr:col>3</xdr:col>
          <xdr:colOff>254000</xdr:colOff>
          <xdr:row>93</xdr:row>
          <xdr:rowOff>279400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xmlns="" id="{00000000-0008-0000-0500-00003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93</xdr:row>
          <xdr:rowOff>952500</xdr:rowOff>
        </xdr:from>
        <xdr:to>
          <xdr:col>3</xdr:col>
          <xdr:colOff>254000</xdr:colOff>
          <xdr:row>94</xdr:row>
          <xdr:rowOff>292100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xmlns="" id="{00000000-0008-0000-0500-00003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95</xdr:row>
          <xdr:rowOff>25400</xdr:rowOff>
        </xdr:from>
        <xdr:to>
          <xdr:col>3</xdr:col>
          <xdr:colOff>254000</xdr:colOff>
          <xdr:row>95</xdr:row>
          <xdr:rowOff>254000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xmlns="" id="{00000000-0008-0000-0500-00003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98</xdr:row>
          <xdr:rowOff>0</xdr:rowOff>
        </xdr:from>
        <xdr:to>
          <xdr:col>3</xdr:col>
          <xdr:colOff>254000</xdr:colOff>
          <xdr:row>98</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xmlns="" id="{00000000-0008-0000-0500-00003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99</xdr:row>
          <xdr:rowOff>12700</xdr:rowOff>
        </xdr:from>
        <xdr:to>
          <xdr:col>3</xdr:col>
          <xdr:colOff>254000</xdr:colOff>
          <xdr:row>99</xdr:row>
          <xdr:rowOff>330200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xmlns="" id="{00000000-0008-0000-0500-00003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99</xdr:row>
          <xdr:rowOff>927100</xdr:rowOff>
        </xdr:from>
        <xdr:to>
          <xdr:col>3</xdr:col>
          <xdr:colOff>254000</xdr:colOff>
          <xdr:row>101</xdr:row>
          <xdr:rowOff>12700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xmlns="" id="{00000000-0008-0000-0500-00003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101</xdr:row>
          <xdr:rowOff>25400</xdr:rowOff>
        </xdr:from>
        <xdr:to>
          <xdr:col>3</xdr:col>
          <xdr:colOff>254000</xdr:colOff>
          <xdr:row>102</xdr:row>
          <xdr:rowOff>63500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xmlns="" id="{00000000-0008-0000-0500-00004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104</xdr:row>
          <xdr:rowOff>12700</xdr:rowOff>
        </xdr:from>
        <xdr:to>
          <xdr:col>3</xdr:col>
          <xdr:colOff>292100</xdr:colOff>
          <xdr:row>104</xdr:row>
          <xdr:rowOff>177800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xmlns="" id="{00000000-0008-0000-0500-00004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104</xdr:row>
          <xdr:rowOff>558800</xdr:rowOff>
        </xdr:from>
        <xdr:to>
          <xdr:col>3</xdr:col>
          <xdr:colOff>254000</xdr:colOff>
          <xdr:row>105</xdr:row>
          <xdr:rowOff>228600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xmlns="" id="{00000000-0008-0000-0500-00004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105</xdr:row>
          <xdr:rowOff>711200</xdr:rowOff>
        </xdr:from>
        <xdr:to>
          <xdr:col>3</xdr:col>
          <xdr:colOff>215900</xdr:colOff>
          <xdr:row>106</xdr:row>
          <xdr:rowOff>25400</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xmlns="" id="{00000000-0008-0000-0500-00004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106</xdr:row>
          <xdr:rowOff>63500</xdr:rowOff>
        </xdr:from>
        <xdr:to>
          <xdr:col>3</xdr:col>
          <xdr:colOff>241300</xdr:colOff>
          <xdr:row>108</xdr:row>
          <xdr:rowOff>139700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xmlns="" id="{00000000-0008-0000-0500-00004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109</xdr:row>
          <xdr:rowOff>304800</xdr:rowOff>
        </xdr:from>
        <xdr:to>
          <xdr:col>3</xdr:col>
          <xdr:colOff>254000</xdr:colOff>
          <xdr:row>110</xdr:row>
          <xdr:rowOff>292100</xdr:rowOff>
        </xdr:to>
        <xdr:sp macro="" textlink="">
          <xdr:nvSpPr>
            <xdr:cNvPr id="63617" name="Check Box 129" hidden="1">
              <a:extLst>
                <a:ext uri="{63B3BB69-23CF-44E3-9099-C40C66FF867C}">
                  <a14:compatExt spid="_x0000_s63617"/>
                </a:ext>
                <a:ext uri="{FF2B5EF4-FFF2-40B4-BE49-F238E27FC236}">
                  <a16:creationId xmlns:a16="http://schemas.microsoft.com/office/drawing/2014/main" xmlns="" id="{00000000-0008-0000-0500-00008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110</xdr:row>
          <xdr:rowOff>1104900</xdr:rowOff>
        </xdr:from>
        <xdr:to>
          <xdr:col>3</xdr:col>
          <xdr:colOff>254000</xdr:colOff>
          <xdr:row>111</xdr:row>
          <xdr:rowOff>254000</xdr:rowOff>
        </xdr:to>
        <xdr:sp macro="" textlink="">
          <xdr:nvSpPr>
            <xdr:cNvPr id="63618" name="Check Box 130" hidden="1">
              <a:extLst>
                <a:ext uri="{63B3BB69-23CF-44E3-9099-C40C66FF867C}">
                  <a14:compatExt spid="_x0000_s63618"/>
                </a:ext>
                <a:ext uri="{FF2B5EF4-FFF2-40B4-BE49-F238E27FC236}">
                  <a16:creationId xmlns:a16="http://schemas.microsoft.com/office/drawing/2014/main" xmlns="" id="{00000000-0008-0000-0500-00008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112</xdr:row>
          <xdr:rowOff>12700</xdr:rowOff>
        </xdr:from>
        <xdr:to>
          <xdr:col>3</xdr:col>
          <xdr:colOff>241300</xdr:colOff>
          <xdr:row>112</xdr:row>
          <xdr:rowOff>241300</xdr:rowOff>
        </xdr:to>
        <xdr:sp macro="" textlink="">
          <xdr:nvSpPr>
            <xdr:cNvPr id="63619" name="Check Box 131" hidden="1">
              <a:extLst>
                <a:ext uri="{63B3BB69-23CF-44E3-9099-C40C66FF867C}">
                  <a14:compatExt spid="_x0000_s63619"/>
                </a:ext>
                <a:ext uri="{FF2B5EF4-FFF2-40B4-BE49-F238E27FC236}">
                  <a16:creationId xmlns:a16="http://schemas.microsoft.com/office/drawing/2014/main" xmlns="" id="{00000000-0008-0000-0500-00008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113</xdr:row>
          <xdr:rowOff>0</xdr:rowOff>
        </xdr:from>
        <xdr:to>
          <xdr:col>3</xdr:col>
          <xdr:colOff>241300</xdr:colOff>
          <xdr:row>113</xdr:row>
          <xdr:rowOff>203200</xdr:rowOff>
        </xdr:to>
        <xdr:sp macro="" textlink="">
          <xdr:nvSpPr>
            <xdr:cNvPr id="63620" name="Check Box 132" hidden="1">
              <a:extLst>
                <a:ext uri="{63B3BB69-23CF-44E3-9099-C40C66FF867C}">
                  <a14:compatExt spid="_x0000_s63620"/>
                </a:ext>
                <a:ext uri="{FF2B5EF4-FFF2-40B4-BE49-F238E27FC236}">
                  <a16:creationId xmlns:a16="http://schemas.microsoft.com/office/drawing/2014/main" xmlns="" id="{00000000-0008-0000-0500-00008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116</xdr:row>
          <xdr:rowOff>12700</xdr:rowOff>
        </xdr:from>
        <xdr:to>
          <xdr:col>3</xdr:col>
          <xdr:colOff>254000</xdr:colOff>
          <xdr:row>117</xdr:row>
          <xdr:rowOff>25400</xdr:rowOff>
        </xdr:to>
        <xdr:sp macro="" textlink="">
          <xdr:nvSpPr>
            <xdr:cNvPr id="63621" name="Check Box 133" hidden="1">
              <a:extLst>
                <a:ext uri="{63B3BB69-23CF-44E3-9099-C40C66FF867C}">
                  <a14:compatExt spid="_x0000_s63621"/>
                </a:ext>
                <a:ext uri="{FF2B5EF4-FFF2-40B4-BE49-F238E27FC236}">
                  <a16:creationId xmlns:a16="http://schemas.microsoft.com/office/drawing/2014/main" xmlns="" id="{00000000-0008-0000-0500-00008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116</xdr:row>
          <xdr:rowOff>1104900</xdr:rowOff>
        </xdr:from>
        <xdr:to>
          <xdr:col>3</xdr:col>
          <xdr:colOff>254000</xdr:colOff>
          <xdr:row>117</xdr:row>
          <xdr:rowOff>292100</xdr:rowOff>
        </xdr:to>
        <xdr:sp macro="" textlink="">
          <xdr:nvSpPr>
            <xdr:cNvPr id="63622" name="Check Box 134" hidden="1">
              <a:extLst>
                <a:ext uri="{63B3BB69-23CF-44E3-9099-C40C66FF867C}">
                  <a14:compatExt spid="_x0000_s63622"/>
                </a:ext>
                <a:ext uri="{FF2B5EF4-FFF2-40B4-BE49-F238E27FC236}">
                  <a16:creationId xmlns:a16="http://schemas.microsoft.com/office/drawing/2014/main" xmlns="" id="{00000000-0008-0000-0500-00008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118</xdr:row>
          <xdr:rowOff>12700</xdr:rowOff>
        </xdr:from>
        <xdr:to>
          <xdr:col>3</xdr:col>
          <xdr:colOff>241300</xdr:colOff>
          <xdr:row>118</xdr:row>
          <xdr:rowOff>241300</xdr:rowOff>
        </xdr:to>
        <xdr:sp macro="" textlink="">
          <xdr:nvSpPr>
            <xdr:cNvPr id="63623" name="Check Box 135" hidden="1">
              <a:extLst>
                <a:ext uri="{63B3BB69-23CF-44E3-9099-C40C66FF867C}">
                  <a14:compatExt spid="_x0000_s63623"/>
                </a:ext>
                <a:ext uri="{FF2B5EF4-FFF2-40B4-BE49-F238E27FC236}">
                  <a16:creationId xmlns:a16="http://schemas.microsoft.com/office/drawing/2014/main" xmlns="" id="{00000000-0008-0000-0500-00008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119</xdr:row>
          <xdr:rowOff>0</xdr:rowOff>
        </xdr:from>
        <xdr:to>
          <xdr:col>3</xdr:col>
          <xdr:colOff>241300</xdr:colOff>
          <xdr:row>119</xdr:row>
          <xdr:rowOff>203200</xdr:rowOff>
        </xdr:to>
        <xdr:sp macro="" textlink="">
          <xdr:nvSpPr>
            <xdr:cNvPr id="63624" name="Check Box 136" hidden="1">
              <a:extLst>
                <a:ext uri="{63B3BB69-23CF-44E3-9099-C40C66FF867C}">
                  <a14:compatExt spid="_x0000_s63624"/>
                </a:ext>
                <a:ext uri="{FF2B5EF4-FFF2-40B4-BE49-F238E27FC236}">
                  <a16:creationId xmlns:a16="http://schemas.microsoft.com/office/drawing/2014/main" xmlns="" id="{00000000-0008-0000-0500-00008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121</xdr:row>
          <xdr:rowOff>317500</xdr:rowOff>
        </xdr:from>
        <xdr:to>
          <xdr:col>3</xdr:col>
          <xdr:colOff>254000</xdr:colOff>
          <xdr:row>122</xdr:row>
          <xdr:rowOff>317500</xdr:rowOff>
        </xdr:to>
        <xdr:sp macro="" textlink="">
          <xdr:nvSpPr>
            <xdr:cNvPr id="63625" name="Check Box 137" hidden="1">
              <a:extLst>
                <a:ext uri="{63B3BB69-23CF-44E3-9099-C40C66FF867C}">
                  <a14:compatExt spid="_x0000_s63625"/>
                </a:ext>
                <a:ext uri="{FF2B5EF4-FFF2-40B4-BE49-F238E27FC236}">
                  <a16:creationId xmlns:a16="http://schemas.microsoft.com/office/drawing/2014/main" xmlns="" id="{00000000-0008-0000-0500-00008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0</xdr:rowOff>
        </xdr:from>
        <xdr:to>
          <xdr:col>3</xdr:col>
          <xdr:colOff>254000</xdr:colOff>
          <xdr:row>123</xdr:row>
          <xdr:rowOff>254000</xdr:rowOff>
        </xdr:to>
        <xdr:sp macro="" textlink="">
          <xdr:nvSpPr>
            <xdr:cNvPr id="63626" name="Check Box 138" hidden="1">
              <a:extLst>
                <a:ext uri="{63B3BB69-23CF-44E3-9099-C40C66FF867C}">
                  <a14:compatExt spid="_x0000_s63626"/>
                </a:ext>
                <a:ext uri="{FF2B5EF4-FFF2-40B4-BE49-F238E27FC236}">
                  <a16:creationId xmlns:a16="http://schemas.microsoft.com/office/drawing/2014/main" xmlns="" id="{00000000-0008-0000-0500-00008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124</xdr:row>
          <xdr:rowOff>12700</xdr:rowOff>
        </xdr:from>
        <xdr:to>
          <xdr:col>3</xdr:col>
          <xdr:colOff>241300</xdr:colOff>
          <xdr:row>125</xdr:row>
          <xdr:rowOff>50800</xdr:rowOff>
        </xdr:to>
        <xdr:sp macro="" textlink="">
          <xdr:nvSpPr>
            <xdr:cNvPr id="63627" name="Check Box 139" hidden="1">
              <a:extLst>
                <a:ext uri="{63B3BB69-23CF-44E3-9099-C40C66FF867C}">
                  <a14:compatExt spid="_x0000_s63627"/>
                </a:ext>
                <a:ext uri="{FF2B5EF4-FFF2-40B4-BE49-F238E27FC236}">
                  <a16:creationId xmlns:a16="http://schemas.microsoft.com/office/drawing/2014/main" xmlns="" id="{00000000-0008-0000-0500-00008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125</xdr:row>
          <xdr:rowOff>0</xdr:rowOff>
        </xdr:from>
        <xdr:to>
          <xdr:col>3</xdr:col>
          <xdr:colOff>241300</xdr:colOff>
          <xdr:row>125</xdr:row>
          <xdr:rowOff>203200</xdr:rowOff>
        </xdr:to>
        <xdr:sp macro="" textlink="">
          <xdr:nvSpPr>
            <xdr:cNvPr id="63628" name="Check Box 140" hidden="1">
              <a:extLst>
                <a:ext uri="{63B3BB69-23CF-44E3-9099-C40C66FF867C}">
                  <a14:compatExt spid="_x0000_s63628"/>
                </a:ext>
                <a:ext uri="{FF2B5EF4-FFF2-40B4-BE49-F238E27FC236}">
                  <a16:creationId xmlns:a16="http://schemas.microsoft.com/office/drawing/2014/main" xmlns="" id="{00000000-0008-0000-0500-00008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128</xdr:row>
          <xdr:rowOff>12700</xdr:rowOff>
        </xdr:from>
        <xdr:to>
          <xdr:col>3</xdr:col>
          <xdr:colOff>254000</xdr:colOff>
          <xdr:row>129</xdr:row>
          <xdr:rowOff>25400</xdr:rowOff>
        </xdr:to>
        <xdr:sp macro="" textlink="">
          <xdr:nvSpPr>
            <xdr:cNvPr id="63629" name="Check Box 141" hidden="1">
              <a:extLst>
                <a:ext uri="{63B3BB69-23CF-44E3-9099-C40C66FF867C}">
                  <a14:compatExt spid="_x0000_s63629"/>
                </a:ext>
                <a:ext uri="{FF2B5EF4-FFF2-40B4-BE49-F238E27FC236}">
                  <a16:creationId xmlns:a16="http://schemas.microsoft.com/office/drawing/2014/main" xmlns="" id="{00000000-0008-0000-0500-00008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128</xdr:row>
          <xdr:rowOff>1104900</xdr:rowOff>
        </xdr:from>
        <xdr:to>
          <xdr:col>3</xdr:col>
          <xdr:colOff>254000</xdr:colOff>
          <xdr:row>129</xdr:row>
          <xdr:rowOff>292100</xdr:rowOff>
        </xdr:to>
        <xdr:sp macro="" textlink="">
          <xdr:nvSpPr>
            <xdr:cNvPr id="63630" name="Check Box 142" hidden="1">
              <a:extLst>
                <a:ext uri="{63B3BB69-23CF-44E3-9099-C40C66FF867C}">
                  <a14:compatExt spid="_x0000_s63630"/>
                </a:ext>
                <a:ext uri="{FF2B5EF4-FFF2-40B4-BE49-F238E27FC236}">
                  <a16:creationId xmlns:a16="http://schemas.microsoft.com/office/drawing/2014/main" xmlns="" id="{00000000-0008-0000-0500-00008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130</xdr:row>
          <xdr:rowOff>12700</xdr:rowOff>
        </xdr:from>
        <xdr:to>
          <xdr:col>3</xdr:col>
          <xdr:colOff>241300</xdr:colOff>
          <xdr:row>130</xdr:row>
          <xdr:rowOff>241300</xdr:rowOff>
        </xdr:to>
        <xdr:sp macro="" textlink="">
          <xdr:nvSpPr>
            <xdr:cNvPr id="63631" name="Check Box 143" hidden="1">
              <a:extLst>
                <a:ext uri="{63B3BB69-23CF-44E3-9099-C40C66FF867C}">
                  <a14:compatExt spid="_x0000_s63631"/>
                </a:ext>
                <a:ext uri="{FF2B5EF4-FFF2-40B4-BE49-F238E27FC236}">
                  <a16:creationId xmlns:a16="http://schemas.microsoft.com/office/drawing/2014/main" xmlns="" id="{00000000-0008-0000-0500-00008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131</xdr:row>
          <xdr:rowOff>0</xdr:rowOff>
        </xdr:from>
        <xdr:to>
          <xdr:col>3</xdr:col>
          <xdr:colOff>241300</xdr:colOff>
          <xdr:row>131</xdr:row>
          <xdr:rowOff>203200</xdr:rowOff>
        </xdr:to>
        <xdr:sp macro="" textlink="">
          <xdr:nvSpPr>
            <xdr:cNvPr id="63632" name="Check Box 144" hidden="1">
              <a:extLst>
                <a:ext uri="{63B3BB69-23CF-44E3-9099-C40C66FF867C}">
                  <a14:compatExt spid="_x0000_s63632"/>
                </a:ext>
                <a:ext uri="{FF2B5EF4-FFF2-40B4-BE49-F238E27FC236}">
                  <a16:creationId xmlns:a16="http://schemas.microsoft.com/office/drawing/2014/main" xmlns="" id="{00000000-0008-0000-0500-00009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133</xdr:row>
          <xdr:rowOff>292100</xdr:rowOff>
        </xdr:from>
        <xdr:to>
          <xdr:col>3</xdr:col>
          <xdr:colOff>254000</xdr:colOff>
          <xdr:row>134</xdr:row>
          <xdr:rowOff>292100</xdr:rowOff>
        </xdr:to>
        <xdr:sp macro="" textlink="">
          <xdr:nvSpPr>
            <xdr:cNvPr id="63633" name="Check Box 145" hidden="1">
              <a:extLst>
                <a:ext uri="{63B3BB69-23CF-44E3-9099-C40C66FF867C}">
                  <a14:compatExt spid="_x0000_s63633"/>
                </a:ext>
                <a:ext uri="{FF2B5EF4-FFF2-40B4-BE49-F238E27FC236}">
                  <a16:creationId xmlns:a16="http://schemas.microsoft.com/office/drawing/2014/main" xmlns="" id="{00000000-0008-0000-0500-00009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134</xdr:row>
          <xdr:rowOff>698500</xdr:rowOff>
        </xdr:from>
        <xdr:to>
          <xdr:col>3</xdr:col>
          <xdr:colOff>254000</xdr:colOff>
          <xdr:row>135</xdr:row>
          <xdr:rowOff>317500</xdr:rowOff>
        </xdr:to>
        <xdr:sp macro="" textlink="">
          <xdr:nvSpPr>
            <xdr:cNvPr id="63634" name="Check Box 146" hidden="1">
              <a:extLst>
                <a:ext uri="{63B3BB69-23CF-44E3-9099-C40C66FF867C}">
                  <a14:compatExt spid="_x0000_s63634"/>
                </a:ext>
                <a:ext uri="{FF2B5EF4-FFF2-40B4-BE49-F238E27FC236}">
                  <a16:creationId xmlns:a16="http://schemas.microsoft.com/office/drawing/2014/main" xmlns="" id="{00000000-0008-0000-0500-00009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136</xdr:row>
          <xdr:rowOff>12700</xdr:rowOff>
        </xdr:from>
        <xdr:to>
          <xdr:col>3</xdr:col>
          <xdr:colOff>241300</xdr:colOff>
          <xdr:row>136</xdr:row>
          <xdr:rowOff>241300</xdr:rowOff>
        </xdr:to>
        <xdr:sp macro="" textlink="">
          <xdr:nvSpPr>
            <xdr:cNvPr id="63635" name="Check Box 147" hidden="1">
              <a:extLst>
                <a:ext uri="{63B3BB69-23CF-44E3-9099-C40C66FF867C}">
                  <a14:compatExt spid="_x0000_s63635"/>
                </a:ext>
                <a:ext uri="{FF2B5EF4-FFF2-40B4-BE49-F238E27FC236}">
                  <a16:creationId xmlns:a16="http://schemas.microsoft.com/office/drawing/2014/main" xmlns="" id="{00000000-0008-0000-0500-00009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136</xdr:row>
          <xdr:rowOff>279400</xdr:rowOff>
        </xdr:from>
        <xdr:to>
          <xdr:col>3</xdr:col>
          <xdr:colOff>241300</xdr:colOff>
          <xdr:row>138</xdr:row>
          <xdr:rowOff>88900</xdr:rowOff>
        </xdr:to>
        <xdr:sp macro="" textlink="">
          <xdr:nvSpPr>
            <xdr:cNvPr id="63636" name="Check Box 148" hidden="1">
              <a:extLst>
                <a:ext uri="{63B3BB69-23CF-44E3-9099-C40C66FF867C}">
                  <a14:compatExt spid="_x0000_s63636"/>
                </a:ext>
                <a:ext uri="{FF2B5EF4-FFF2-40B4-BE49-F238E27FC236}">
                  <a16:creationId xmlns:a16="http://schemas.microsoft.com/office/drawing/2014/main" xmlns="" id="{00000000-0008-0000-0500-00009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139</xdr:row>
          <xdr:rowOff>101600</xdr:rowOff>
        </xdr:from>
        <xdr:to>
          <xdr:col>3</xdr:col>
          <xdr:colOff>254000</xdr:colOff>
          <xdr:row>140</xdr:row>
          <xdr:rowOff>317500</xdr:rowOff>
        </xdr:to>
        <xdr:sp macro="" textlink="">
          <xdr:nvSpPr>
            <xdr:cNvPr id="63637" name="Check Box 149" hidden="1">
              <a:extLst>
                <a:ext uri="{63B3BB69-23CF-44E3-9099-C40C66FF867C}">
                  <a14:compatExt spid="_x0000_s63637"/>
                </a:ext>
                <a:ext uri="{FF2B5EF4-FFF2-40B4-BE49-F238E27FC236}">
                  <a16:creationId xmlns:a16="http://schemas.microsoft.com/office/drawing/2014/main" xmlns="" id="{00000000-0008-0000-0500-00009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140</xdr:row>
          <xdr:rowOff>330200</xdr:rowOff>
        </xdr:from>
        <xdr:to>
          <xdr:col>3</xdr:col>
          <xdr:colOff>254000</xdr:colOff>
          <xdr:row>141</xdr:row>
          <xdr:rowOff>254000</xdr:rowOff>
        </xdr:to>
        <xdr:sp macro="" textlink="">
          <xdr:nvSpPr>
            <xdr:cNvPr id="63638" name="Check Box 150" hidden="1">
              <a:extLst>
                <a:ext uri="{63B3BB69-23CF-44E3-9099-C40C66FF867C}">
                  <a14:compatExt spid="_x0000_s63638"/>
                </a:ext>
                <a:ext uri="{FF2B5EF4-FFF2-40B4-BE49-F238E27FC236}">
                  <a16:creationId xmlns:a16="http://schemas.microsoft.com/office/drawing/2014/main" xmlns="" id="{00000000-0008-0000-0500-00009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142</xdr:row>
          <xdr:rowOff>12700</xdr:rowOff>
        </xdr:from>
        <xdr:to>
          <xdr:col>3</xdr:col>
          <xdr:colOff>241300</xdr:colOff>
          <xdr:row>143</xdr:row>
          <xdr:rowOff>50800</xdr:rowOff>
        </xdr:to>
        <xdr:sp macro="" textlink="">
          <xdr:nvSpPr>
            <xdr:cNvPr id="63639" name="Check Box 151" hidden="1">
              <a:extLst>
                <a:ext uri="{63B3BB69-23CF-44E3-9099-C40C66FF867C}">
                  <a14:compatExt spid="_x0000_s63639"/>
                </a:ext>
                <a:ext uri="{FF2B5EF4-FFF2-40B4-BE49-F238E27FC236}">
                  <a16:creationId xmlns:a16="http://schemas.microsoft.com/office/drawing/2014/main" xmlns="" id="{00000000-0008-0000-0500-00009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143</xdr:row>
          <xdr:rowOff>0</xdr:rowOff>
        </xdr:from>
        <xdr:to>
          <xdr:col>3</xdr:col>
          <xdr:colOff>241300</xdr:colOff>
          <xdr:row>143</xdr:row>
          <xdr:rowOff>203200</xdr:rowOff>
        </xdr:to>
        <xdr:sp macro="" textlink="">
          <xdr:nvSpPr>
            <xdr:cNvPr id="63640" name="Check Box 152" hidden="1">
              <a:extLst>
                <a:ext uri="{63B3BB69-23CF-44E3-9099-C40C66FF867C}">
                  <a14:compatExt spid="_x0000_s63640"/>
                </a:ext>
                <a:ext uri="{FF2B5EF4-FFF2-40B4-BE49-F238E27FC236}">
                  <a16:creationId xmlns:a16="http://schemas.microsoft.com/office/drawing/2014/main" xmlns="" id="{00000000-0008-0000-0500-00009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145</xdr:row>
          <xdr:rowOff>88900</xdr:rowOff>
        </xdr:from>
        <xdr:to>
          <xdr:col>3</xdr:col>
          <xdr:colOff>254000</xdr:colOff>
          <xdr:row>146</xdr:row>
          <xdr:rowOff>292100</xdr:rowOff>
        </xdr:to>
        <xdr:sp macro="" textlink="">
          <xdr:nvSpPr>
            <xdr:cNvPr id="63641" name="Check Box 153" hidden="1">
              <a:extLst>
                <a:ext uri="{63B3BB69-23CF-44E3-9099-C40C66FF867C}">
                  <a14:compatExt spid="_x0000_s63641"/>
                </a:ext>
                <a:ext uri="{FF2B5EF4-FFF2-40B4-BE49-F238E27FC236}">
                  <a16:creationId xmlns:a16="http://schemas.microsoft.com/office/drawing/2014/main" xmlns="" id="{00000000-0008-0000-0500-00009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146</xdr:row>
          <xdr:rowOff>495300</xdr:rowOff>
        </xdr:from>
        <xdr:to>
          <xdr:col>3</xdr:col>
          <xdr:colOff>254000</xdr:colOff>
          <xdr:row>148</xdr:row>
          <xdr:rowOff>114300</xdr:rowOff>
        </xdr:to>
        <xdr:sp macro="" textlink="">
          <xdr:nvSpPr>
            <xdr:cNvPr id="63642" name="Check Box 154" hidden="1">
              <a:extLst>
                <a:ext uri="{63B3BB69-23CF-44E3-9099-C40C66FF867C}">
                  <a14:compatExt spid="_x0000_s63642"/>
                </a:ext>
                <a:ext uri="{FF2B5EF4-FFF2-40B4-BE49-F238E27FC236}">
                  <a16:creationId xmlns:a16="http://schemas.microsoft.com/office/drawing/2014/main" xmlns="" id="{00000000-0008-0000-0500-00009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148</xdr:row>
          <xdr:rowOff>12700</xdr:rowOff>
        </xdr:from>
        <xdr:to>
          <xdr:col>3</xdr:col>
          <xdr:colOff>241300</xdr:colOff>
          <xdr:row>148</xdr:row>
          <xdr:rowOff>241300</xdr:rowOff>
        </xdr:to>
        <xdr:sp macro="" textlink="">
          <xdr:nvSpPr>
            <xdr:cNvPr id="63643" name="Check Box 155" hidden="1">
              <a:extLst>
                <a:ext uri="{63B3BB69-23CF-44E3-9099-C40C66FF867C}">
                  <a14:compatExt spid="_x0000_s63643"/>
                </a:ext>
                <a:ext uri="{FF2B5EF4-FFF2-40B4-BE49-F238E27FC236}">
                  <a16:creationId xmlns:a16="http://schemas.microsoft.com/office/drawing/2014/main" xmlns="" id="{00000000-0008-0000-0500-00009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149</xdr:row>
          <xdr:rowOff>0</xdr:rowOff>
        </xdr:from>
        <xdr:to>
          <xdr:col>3</xdr:col>
          <xdr:colOff>241300</xdr:colOff>
          <xdr:row>149</xdr:row>
          <xdr:rowOff>203200</xdr:rowOff>
        </xdr:to>
        <xdr:sp macro="" textlink="">
          <xdr:nvSpPr>
            <xdr:cNvPr id="63644" name="Check Box 156" hidden="1">
              <a:extLst>
                <a:ext uri="{63B3BB69-23CF-44E3-9099-C40C66FF867C}">
                  <a14:compatExt spid="_x0000_s63644"/>
                </a:ext>
                <a:ext uri="{FF2B5EF4-FFF2-40B4-BE49-F238E27FC236}">
                  <a16:creationId xmlns:a16="http://schemas.microsoft.com/office/drawing/2014/main" xmlns="" id="{00000000-0008-0000-0500-00009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154</xdr:row>
          <xdr:rowOff>139700</xdr:rowOff>
        </xdr:from>
        <xdr:to>
          <xdr:col>3</xdr:col>
          <xdr:colOff>254000</xdr:colOff>
          <xdr:row>156</xdr:row>
          <xdr:rowOff>25400</xdr:rowOff>
        </xdr:to>
        <xdr:sp macro="" textlink="">
          <xdr:nvSpPr>
            <xdr:cNvPr id="63645" name="Check Box 157" hidden="1">
              <a:extLst>
                <a:ext uri="{63B3BB69-23CF-44E3-9099-C40C66FF867C}">
                  <a14:compatExt spid="_x0000_s63645"/>
                </a:ext>
                <a:ext uri="{FF2B5EF4-FFF2-40B4-BE49-F238E27FC236}">
                  <a16:creationId xmlns:a16="http://schemas.microsoft.com/office/drawing/2014/main" xmlns="" id="{00000000-0008-0000-0500-00009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153</xdr:row>
          <xdr:rowOff>508000</xdr:rowOff>
        </xdr:from>
        <xdr:to>
          <xdr:col>3</xdr:col>
          <xdr:colOff>254000</xdr:colOff>
          <xdr:row>155</xdr:row>
          <xdr:rowOff>0</xdr:rowOff>
        </xdr:to>
        <xdr:sp macro="" textlink="">
          <xdr:nvSpPr>
            <xdr:cNvPr id="63646" name="Check Box 158" hidden="1">
              <a:extLst>
                <a:ext uri="{63B3BB69-23CF-44E3-9099-C40C66FF867C}">
                  <a14:compatExt spid="_x0000_s63646"/>
                </a:ext>
                <a:ext uri="{FF2B5EF4-FFF2-40B4-BE49-F238E27FC236}">
                  <a16:creationId xmlns:a16="http://schemas.microsoft.com/office/drawing/2014/main" xmlns="" id="{00000000-0008-0000-0500-00009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156</xdr:row>
          <xdr:rowOff>0</xdr:rowOff>
        </xdr:from>
        <xdr:to>
          <xdr:col>3</xdr:col>
          <xdr:colOff>215900</xdr:colOff>
          <xdr:row>156</xdr:row>
          <xdr:rowOff>241300</xdr:rowOff>
        </xdr:to>
        <xdr:sp macro="" textlink="">
          <xdr:nvSpPr>
            <xdr:cNvPr id="63647" name="Check Box 159" hidden="1">
              <a:extLst>
                <a:ext uri="{63B3BB69-23CF-44E3-9099-C40C66FF867C}">
                  <a14:compatExt spid="_x0000_s63647"/>
                </a:ext>
                <a:ext uri="{FF2B5EF4-FFF2-40B4-BE49-F238E27FC236}">
                  <a16:creationId xmlns:a16="http://schemas.microsoft.com/office/drawing/2014/main" xmlns="" id="{00000000-0008-0000-0500-00009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157</xdr:row>
          <xdr:rowOff>0</xdr:rowOff>
        </xdr:from>
        <xdr:to>
          <xdr:col>3</xdr:col>
          <xdr:colOff>241300</xdr:colOff>
          <xdr:row>157</xdr:row>
          <xdr:rowOff>203200</xdr:rowOff>
        </xdr:to>
        <xdr:sp macro="" textlink="">
          <xdr:nvSpPr>
            <xdr:cNvPr id="63648" name="Check Box 160" hidden="1">
              <a:extLst>
                <a:ext uri="{63B3BB69-23CF-44E3-9099-C40C66FF867C}">
                  <a14:compatExt spid="_x0000_s63648"/>
                </a:ext>
                <a:ext uri="{FF2B5EF4-FFF2-40B4-BE49-F238E27FC236}">
                  <a16:creationId xmlns:a16="http://schemas.microsoft.com/office/drawing/2014/main" xmlns="" id="{00000000-0008-0000-0500-0000A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160</xdr:row>
          <xdr:rowOff>139700</xdr:rowOff>
        </xdr:from>
        <xdr:to>
          <xdr:col>3</xdr:col>
          <xdr:colOff>254000</xdr:colOff>
          <xdr:row>162</xdr:row>
          <xdr:rowOff>63500</xdr:rowOff>
        </xdr:to>
        <xdr:sp macro="" textlink="">
          <xdr:nvSpPr>
            <xdr:cNvPr id="63649" name="Check Box 161" hidden="1">
              <a:extLst>
                <a:ext uri="{63B3BB69-23CF-44E3-9099-C40C66FF867C}">
                  <a14:compatExt spid="_x0000_s63649"/>
                </a:ext>
                <a:ext uri="{FF2B5EF4-FFF2-40B4-BE49-F238E27FC236}">
                  <a16:creationId xmlns:a16="http://schemas.microsoft.com/office/drawing/2014/main" xmlns="" id="{00000000-0008-0000-0500-0000A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159</xdr:row>
          <xdr:rowOff>127000</xdr:rowOff>
        </xdr:from>
        <xdr:to>
          <xdr:col>3</xdr:col>
          <xdr:colOff>254000</xdr:colOff>
          <xdr:row>161</xdr:row>
          <xdr:rowOff>25400</xdr:rowOff>
        </xdr:to>
        <xdr:sp macro="" textlink="">
          <xdr:nvSpPr>
            <xdr:cNvPr id="63650" name="Check Box 162" hidden="1">
              <a:extLst>
                <a:ext uri="{63B3BB69-23CF-44E3-9099-C40C66FF867C}">
                  <a14:compatExt spid="_x0000_s63650"/>
                </a:ext>
                <a:ext uri="{FF2B5EF4-FFF2-40B4-BE49-F238E27FC236}">
                  <a16:creationId xmlns:a16="http://schemas.microsoft.com/office/drawing/2014/main" xmlns="" id="{00000000-0008-0000-0500-0000A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161</xdr:row>
          <xdr:rowOff>317500</xdr:rowOff>
        </xdr:from>
        <xdr:to>
          <xdr:col>3</xdr:col>
          <xdr:colOff>215900</xdr:colOff>
          <xdr:row>162</xdr:row>
          <xdr:rowOff>304800</xdr:rowOff>
        </xdr:to>
        <xdr:sp macro="" textlink="">
          <xdr:nvSpPr>
            <xdr:cNvPr id="63651" name="Check Box 163" hidden="1">
              <a:extLst>
                <a:ext uri="{63B3BB69-23CF-44E3-9099-C40C66FF867C}">
                  <a14:compatExt spid="_x0000_s63651"/>
                </a:ext>
                <a:ext uri="{FF2B5EF4-FFF2-40B4-BE49-F238E27FC236}">
                  <a16:creationId xmlns:a16="http://schemas.microsoft.com/office/drawing/2014/main" xmlns="" id="{00000000-0008-0000-0500-0000A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163</xdr:row>
          <xdr:rowOff>0</xdr:rowOff>
        </xdr:from>
        <xdr:to>
          <xdr:col>3</xdr:col>
          <xdr:colOff>241300</xdr:colOff>
          <xdr:row>163</xdr:row>
          <xdr:rowOff>203200</xdr:rowOff>
        </xdr:to>
        <xdr:sp macro="" textlink="">
          <xdr:nvSpPr>
            <xdr:cNvPr id="63652" name="Check Box 164" hidden="1">
              <a:extLst>
                <a:ext uri="{63B3BB69-23CF-44E3-9099-C40C66FF867C}">
                  <a14:compatExt spid="_x0000_s63652"/>
                </a:ext>
                <a:ext uri="{FF2B5EF4-FFF2-40B4-BE49-F238E27FC236}">
                  <a16:creationId xmlns:a16="http://schemas.microsoft.com/office/drawing/2014/main" xmlns="" id="{00000000-0008-0000-0500-0000A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168</xdr:row>
          <xdr:rowOff>139700</xdr:rowOff>
        </xdr:from>
        <xdr:to>
          <xdr:col>3</xdr:col>
          <xdr:colOff>254000</xdr:colOff>
          <xdr:row>170</xdr:row>
          <xdr:rowOff>25400</xdr:rowOff>
        </xdr:to>
        <xdr:sp macro="" textlink="">
          <xdr:nvSpPr>
            <xdr:cNvPr id="63653" name="Check Box 165" hidden="1">
              <a:extLst>
                <a:ext uri="{63B3BB69-23CF-44E3-9099-C40C66FF867C}">
                  <a14:compatExt spid="_x0000_s63653"/>
                </a:ext>
                <a:ext uri="{FF2B5EF4-FFF2-40B4-BE49-F238E27FC236}">
                  <a16:creationId xmlns:a16="http://schemas.microsoft.com/office/drawing/2014/main" xmlns="" id="{00000000-0008-0000-0500-0000A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167</xdr:row>
          <xdr:rowOff>127000</xdr:rowOff>
        </xdr:from>
        <xdr:to>
          <xdr:col>3</xdr:col>
          <xdr:colOff>254000</xdr:colOff>
          <xdr:row>169</xdr:row>
          <xdr:rowOff>25400</xdr:rowOff>
        </xdr:to>
        <xdr:sp macro="" textlink="">
          <xdr:nvSpPr>
            <xdr:cNvPr id="63654" name="Check Box 166" hidden="1">
              <a:extLst>
                <a:ext uri="{63B3BB69-23CF-44E3-9099-C40C66FF867C}">
                  <a14:compatExt spid="_x0000_s63654"/>
                </a:ext>
                <a:ext uri="{FF2B5EF4-FFF2-40B4-BE49-F238E27FC236}">
                  <a16:creationId xmlns:a16="http://schemas.microsoft.com/office/drawing/2014/main" xmlns="" id="{00000000-0008-0000-0500-0000A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170</xdr:row>
          <xdr:rowOff>12700</xdr:rowOff>
        </xdr:from>
        <xdr:to>
          <xdr:col>3</xdr:col>
          <xdr:colOff>241300</xdr:colOff>
          <xdr:row>170</xdr:row>
          <xdr:rowOff>241300</xdr:rowOff>
        </xdr:to>
        <xdr:sp macro="" textlink="">
          <xdr:nvSpPr>
            <xdr:cNvPr id="63655" name="Check Box 167" hidden="1">
              <a:extLst>
                <a:ext uri="{63B3BB69-23CF-44E3-9099-C40C66FF867C}">
                  <a14:compatExt spid="_x0000_s63655"/>
                </a:ext>
                <a:ext uri="{FF2B5EF4-FFF2-40B4-BE49-F238E27FC236}">
                  <a16:creationId xmlns:a16="http://schemas.microsoft.com/office/drawing/2014/main" xmlns="" id="{00000000-0008-0000-0500-0000A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171</xdr:row>
          <xdr:rowOff>0</xdr:rowOff>
        </xdr:from>
        <xdr:to>
          <xdr:col>3</xdr:col>
          <xdr:colOff>241300</xdr:colOff>
          <xdr:row>172</xdr:row>
          <xdr:rowOff>12700</xdr:rowOff>
        </xdr:to>
        <xdr:sp macro="" textlink="">
          <xdr:nvSpPr>
            <xdr:cNvPr id="63656" name="Check Box 168" hidden="1">
              <a:extLst>
                <a:ext uri="{63B3BB69-23CF-44E3-9099-C40C66FF867C}">
                  <a14:compatExt spid="_x0000_s63656"/>
                </a:ext>
                <a:ext uri="{FF2B5EF4-FFF2-40B4-BE49-F238E27FC236}">
                  <a16:creationId xmlns:a16="http://schemas.microsoft.com/office/drawing/2014/main" xmlns="" id="{00000000-0008-0000-0500-0000A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174</xdr:row>
          <xdr:rowOff>139700</xdr:rowOff>
        </xdr:from>
        <xdr:to>
          <xdr:col>3</xdr:col>
          <xdr:colOff>254000</xdr:colOff>
          <xdr:row>175</xdr:row>
          <xdr:rowOff>215900</xdr:rowOff>
        </xdr:to>
        <xdr:sp macro="" textlink="">
          <xdr:nvSpPr>
            <xdr:cNvPr id="63657" name="Check Box 169" hidden="1">
              <a:extLst>
                <a:ext uri="{63B3BB69-23CF-44E3-9099-C40C66FF867C}">
                  <a14:compatExt spid="_x0000_s63657"/>
                </a:ext>
                <a:ext uri="{FF2B5EF4-FFF2-40B4-BE49-F238E27FC236}">
                  <a16:creationId xmlns:a16="http://schemas.microsoft.com/office/drawing/2014/main" xmlns="" id="{00000000-0008-0000-0500-0000A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173</xdr:row>
          <xdr:rowOff>368300</xdr:rowOff>
        </xdr:from>
        <xdr:to>
          <xdr:col>3</xdr:col>
          <xdr:colOff>254000</xdr:colOff>
          <xdr:row>175</xdr:row>
          <xdr:rowOff>25400</xdr:rowOff>
        </xdr:to>
        <xdr:sp macro="" textlink="">
          <xdr:nvSpPr>
            <xdr:cNvPr id="63658" name="Check Box 170" hidden="1">
              <a:extLst>
                <a:ext uri="{63B3BB69-23CF-44E3-9099-C40C66FF867C}">
                  <a14:compatExt spid="_x0000_s63658"/>
                </a:ext>
                <a:ext uri="{FF2B5EF4-FFF2-40B4-BE49-F238E27FC236}">
                  <a16:creationId xmlns:a16="http://schemas.microsoft.com/office/drawing/2014/main" xmlns="" id="{00000000-0008-0000-0500-0000A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176</xdr:row>
          <xdr:rowOff>12700</xdr:rowOff>
        </xdr:from>
        <xdr:to>
          <xdr:col>3</xdr:col>
          <xdr:colOff>241300</xdr:colOff>
          <xdr:row>176</xdr:row>
          <xdr:rowOff>241300</xdr:rowOff>
        </xdr:to>
        <xdr:sp macro="" textlink="">
          <xdr:nvSpPr>
            <xdr:cNvPr id="63659" name="Check Box 171" hidden="1">
              <a:extLst>
                <a:ext uri="{63B3BB69-23CF-44E3-9099-C40C66FF867C}">
                  <a14:compatExt spid="_x0000_s63659"/>
                </a:ext>
                <a:ext uri="{FF2B5EF4-FFF2-40B4-BE49-F238E27FC236}">
                  <a16:creationId xmlns:a16="http://schemas.microsoft.com/office/drawing/2014/main" xmlns="" id="{00000000-0008-0000-0500-0000A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177</xdr:row>
          <xdr:rowOff>0</xdr:rowOff>
        </xdr:from>
        <xdr:to>
          <xdr:col>3</xdr:col>
          <xdr:colOff>241300</xdr:colOff>
          <xdr:row>178</xdr:row>
          <xdr:rowOff>0</xdr:rowOff>
        </xdr:to>
        <xdr:sp macro="" textlink="">
          <xdr:nvSpPr>
            <xdr:cNvPr id="63660" name="Check Box 172" hidden="1">
              <a:extLst>
                <a:ext uri="{63B3BB69-23CF-44E3-9099-C40C66FF867C}">
                  <a14:compatExt spid="_x0000_s63660"/>
                </a:ext>
                <a:ext uri="{FF2B5EF4-FFF2-40B4-BE49-F238E27FC236}">
                  <a16:creationId xmlns:a16="http://schemas.microsoft.com/office/drawing/2014/main" xmlns="" id="{00000000-0008-0000-0500-0000A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180</xdr:row>
          <xdr:rowOff>330200</xdr:rowOff>
        </xdr:from>
        <xdr:to>
          <xdr:col>3</xdr:col>
          <xdr:colOff>254000</xdr:colOff>
          <xdr:row>182</xdr:row>
          <xdr:rowOff>25400</xdr:rowOff>
        </xdr:to>
        <xdr:sp macro="" textlink="">
          <xdr:nvSpPr>
            <xdr:cNvPr id="63661" name="Check Box 173" hidden="1">
              <a:extLst>
                <a:ext uri="{63B3BB69-23CF-44E3-9099-C40C66FF867C}">
                  <a14:compatExt spid="_x0000_s63661"/>
                </a:ext>
                <a:ext uri="{FF2B5EF4-FFF2-40B4-BE49-F238E27FC236}">
                  <a16:creationId xmlns:a16="http://schemas.microsoft.com/office/drawing/2014/main" xmlns="" id="{00000000-0008-0000-0500-0000A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179</xdr:row>
          <xdr:rowOff>139700</xdr:rowOff>
        </xdr:from>
        <xdr:to>
          <xdr:col>3</xdr:col>
          <xdr:colOff>254000</xdr:colOff>
          <xdr:row>180</xdr:row>
          <xdr:rowOff>241300</xdr:rowOff>
        </xdr:to>
        <xdr:sp macro="" textlink="">
          <xdr:nvSpPr>
            <xdr:cNvPr id="63662" name="Check Box 174" hidden="1">
              <a:extLst>
                <a:ext uri="{63B3BB69-23CF-44E3-9099-C40C66FF867C}">
                  <a14:compatExt spid="_x0000_s63662"/>
                </a:ext>
                <a:ext uri="{FF2B5EF4-FFF2-40B4-BE49-F238E27FC236}">
                  <a16:creationId xmlns:a16="http://schemas.microsoft.com/office/drawing/2014/main" xmlns="" id="{00000000-0008-0000-0500-0000A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182</xdr:row>
          <xdr:rowOff>12700</xdr:rowOff>
        </xdr:from>
        <xdr:to>
          <xdr:col>3</xdr:col>
          <xdr:colOff>241300</xdr:colOff>
          <xdr:row>182</xdr:row>
          <xdr:rowOff>241300</xdr:rowOff>
        </xdr:to>
        <xdr:sp macro="" textlink="">
          <xdr:nvSpPr>
            <xdr:cNvPr id="63663" name="Check Box 175" hidden="1">
              <a:extLst>
                <a:ext uri="{63B3BB69-23CF-44E3-9099-C40C66FF867C}">
                  <a14:compatExt spid="_x0000_s63663"/>
                </a:ext>
                <a:ext uri="{FF2B5EF4-FFF2-40B4-BE49-F238E27FC236}">
                  <a16:creationId xmlns:a16="http://schemas.microsoft.com/office/drawing/2014/main" xmlns="" id="{00000000-0008-0000-0500-0000A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183</xdr:row>
          <xdr:rowOff>0</xdr:rowOff>
        </xdr:from>
        <xdr:to>
          <xdr:col>3</xdr:col>
          <xdr:colOff>241300</xdr:colOff>
          <xdr:row>183</xdr:row>
          <xdr:rowOff>203200</xdr:rowOff>
        </xdr:to>
        <xdr:sp macro="" textlink="">
          <xdr:nvSpPr>
            <xdr:cNvPr id="63664" name="Check Box 176" hidden="1">
              <a:extLst>
                <a:ext uri="{63B3BB69-23CF-44E3-9099-C40C66FF867C}">
                  <a14:compatExt spid="_x0000_s63664"/>
                </a:ext>
                <a:ext uri="{FF2B5EF4-FFF2-40B4-BE49-F238E27FC236}">
                  <a16:creationId xmlns:a16="http://schemas.microsoft.com/office/drawing/2014/main" xmlns="" id="{00000000-0008-0000-0500-0000B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187</xdr:row>
          <xdr:rowOff>0</xdr:rowOff>
        </xdr:from>
        <xdr:to>
          <xdr:col>3</xdr:col>
          <xdr:colOff>254000</xdr:colOff>
          <xdr:row>187</xdr:row>
          <xdr:rowOff>266700</xdr:rowOff>
        </xdr:to>
        <xdr:sp macro="" textlink="">
          <xdr:nvSpPr>
            <xdr:cNvPr id="63665" name="Check Box 177" hidden="1">
              <a:extLst>
                <a:ext uri="{63B3BB69-23CF-44E3-9099-C40C66FF867C}">
                  <a14:compatExt spid="_x0000_s63665"/>
                </a:ext>
                <a:ext uri="{FF2B5EF4-FFF2-40B4-BE49-F238E27FC236}">
                  <a16:creationId xmlns:a16="http://schemas.microsoft.com/office/drawing/2014/main" xmlns="" id="{00000000-0008-0000-0500-0000B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185</xdr:row>
          <xdr:rowOff>342900</xdr:rowOff>
        </xdr:from>
        <xdr:to>
          <xdr:col>3</xdr:col>
          <xdr:colOff>254000</xdr:colOff>
          <xdr:row>187</xdr:row>
          <xdr:rowOff>25400</xdr:rowOff>
        </xdr:to>
        <xdr:sp macro="" textlink="">
          <xdr:nvSpPr>
            <xdr:cNvPr id="63666" name="Check Box 178" hidden="1">
              <a:extLst>
                <a:ext uri="{63B3BB69-23CF-44E3-9099-C40C66FF867C}">
                  <a14:compatExt spid="_x0000_s63666"/>
                </a:ext>
                <a:ext uri="{FF2B5EF4-FFF2-40B4-BE49-F238E27FC236}">
                  <a16:creationId xmlns:a16="http://schemas.microsoft.com/office/drawing/2014/main" xmlns="" id="{00000000-0008-0000-0500-0000B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188</xdr:row>
          <xdr:rowOff>12700</xdr:rowOff>
        </xdr:from>
        <xdr:to>
          <xdr:col>3</xdr:col>
          <xdr:colOff>241300</xdr:colOff>
          <xdr:row>188</xdr:row>
          <xdr:rowOff>241300</xdr:rowOff>
        </xdr:to>
        <xdr:sp macro="" textlink="">
          <xdr:nvSpPr>
            <xdr:cNvPr id="63667" name="Check Box 179" hidden="1">
              <a:extLst>
                <a:ext uri="{63B3BB69-23CF-44E3-9099-C40C66FF867C}">
                  <a14:compatExt spid="_x0000_s63667"/>
                </a:ext>
                <a:ext uri="{FF2B5EF4-FFF2-40B4-BE49-F238E27FC236}">
                  <a16:creationId xmlns:a16="http://schemas.microsoft.com/office/drawing/2014/main" xmlns="" id="{00000000-0008-0000-0500-0000B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189</xdr:row>
          <xdr:rowOff>0</xdr:rowOff>
        </xdr:from>
        <xdr:to>
          <xdr:col>3</xdr:col>
          <xdr:colOff>241300</xdr:colOff>
          <xdr:row>189</xdr:row>
          <xdr:rowOff>203200</xdr:rowOff>
        </xdr:to>
        <xdr:sp macro="" textlink="">
          <xdr:nvSpPr>
            <xdr:cNvPr id="63668" name="Check Box 180" hidden="1">
              <a:extLst>
                <a:ext uri="{63B3BB69-23CF-44E3-9099-C40C66FF867C}">
                  <a14:compatExt spid="_x0000_s63668"/>
                </a:ext>
                <a:ext uri="{FF2B5EF4-FFF2-40B4-BE49-F238E27FC236}">
                  <a16:creationId xmlns:a16="http://schemas.microsoft.com/office/drawing/2014/main" xmlns="" id="{00000000-0008-0000-0500-0000B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192</xdr:row>
          <xdr:rowOff>330200</xdr:rowOff>
        </xdr:from>
        <xdr:to>
          <xdr:col>3</xdr:col>
          <xdr:colOff>254000</xdr:colOff>
          <xdr:row>193</xdr:row>
          <xdr:rowOff>266700</xdr:rowOff>
        </xdr:to>
        <xdr:sp macro="" textlink="">
          <xdr:nvSpPr>
            <xdr:cNvPr id="63669" name="Check Box 181" hidden="1">
              <a:extLst>
                <a:ext uri="{63B3BB69-23CF-44E3-9099-C40C66FF867C}">
                  <a14:compatExt spid="_x0000_s63669"/>
                </a:ext>
                <a:ext uri="{FF2B5EF4-FFF2-40B4-BE49-F238E27FC236}">
                  <a16:creationId xmlns:a16="http://schemas.microsoft.com/office/drawing/2014/main" xmlns="" id="{00000000-0008-0000-0500-0000B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192</xdr:row>
          <xdr:rowOff>0</xdr:rowOff>
        </xdr:from>
        <xdr:to>
          <xdr:col>3</xdr:col>
          <xdr:colOff>254000</xdr:colOff>
          <xdr:row>193</xdr:row>
          <xdr:rowOff>76200</xdr:rowOff>
        </xdr:to>
        <xdr:sp macro="" textlink="">
          <xdr:nvSpPr>
            <xdr:cNvPr id="63670" name="Check Box 182" hidden="1">
              <a:extLst>
                <a:ext uri="{63B3BB69-23CF-44E3-9099-C40C66FF867C}">
                  <a14:compatExt spid="_x0000_s63670"/>
                </a:ext>
                <a:ext uri="{FF2B5EF4-FFF2-40B4-BE49-F238E27FC236}">
                  <a16:creationId xmlns:a16="http://schemas.microsoft.com/office/drawing/2014/main" xmlns="" id="{00000000-0008-0000-0500-0000B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193</xdr:row>
          <xdr:rowOff>292100</xdr:rowOff>
        </xdr:from>
        <xdr:to>
          <xdr:col>3</xdr:col>
          <xdr:colOff>241300</xdr:colOff>
          <xdr:row>194</xdr:row>
          <xdr:rowOff>292100</xdr:rowOff>
        </xdr:to>
        <xdr:sp macro="" textlink="">
          <xdr:nvSpPr>
            <xdr:cNvPr id="63671" name="Check Box 183" hidden="1">
              <a:extLst>
                <a:ext uri="{63B3BB69-23CF-44E3-9099-C40C66FF867C}">
                  <a14:compatExt spid="_x0000_s63671"/>
                </a:ext>
                <a:ext uri="{FF2B5EF4-FFF2-40B4-BE49-F238E27FC236}">
                  <a16:creationId xmlns:a16="http://schemas.microsoft.com/office/drawing/2014/main" xmlns="" id="{00000000-0008-0000-0500-0000B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195</xdr:row>
          <xdr:rowOff>0</xdr:rowOff>
        </xdr:from>
        <xdr:to>
          <xdr:col>3</xdr:col>
          <xdr:colOff>241300</xdr:colOff>
          <xdr:row>195</xdr:row>
          <xdr:rowOff>190500</xdr:rowOff>
        </xdr:to>
        <xdr:sp macro="" textlink="">
          <xdr:nvSpPr>
            <xdr:cNvPr id="63672" name="Check Box 184" hidden="1">
              <a:extLst>
                <a:ext uri="{63B3BB69-23CF-44E3-9099-C40C66FF867C}">
                  <a14:compatExt spid="_x0000_s63672"/>
                </a:ext>
                <a:ext uri="{FF2B5EF4-FFF2-40B4-BE49-F238E27FC236}">
                  <a16:creationId xmlns:a16="http://schemas.microsoft.com/office/drawing/2014/main" xmlns="" id="{00000000-0008-0000-0500-0000B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198</xdr:row>
          <xdr:rowOff>330200</xdr:rowOff>
        </xdr:from>
        <xdr:to>
          <xdr:col>3</xdr:col>
          <xdr:colOff>254000</xdr:colOff>
          <xdr:row>199</xdr:row>
          <xdr:rowOff>266700</xdr:rowOff>
        </xdr:to>
        <xdr:sp macro="" textlink="">
          <xdr:nvSpPr>
            <xdr:cNvPr id="63673" name="Check Box 185" hidden="1">
              <a:extLst>
                <a:ext uri="{63B3BB69-23CF-44E3-9099-C40C66FF867C}">
                  <a14:compatExt spid="_x0000_s63673"/>
                </a:ext>
                <a:ext uri="{FF2B5EF4-FFF2-40B4-BE49-F238E27FC236}">
                  <a16:creationId xmlns:a16="http://schemas.microsoft.com/office/drawing/2014/main" xmlns="" id="{00000000-0008-0000-0500-0000B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198</xdr:row>
          <xdr:rowOff>0</xdr:rowOff>
        </xdr:from>
        <xdr:to>
          <xdr:col>3</xdr:col>
          <xdr:colOff>254000</xdr:colOff>
          <xdr:row>199</xdr:row>
          <xdr:rowOff>63500</xdr:rowOff>
        </xdr:to>
        <xdr:sp macro="" textlink="">
          <xdr:nvSpPr>
            <xdr:cNvPr id="63674" name="Check Box 186" hidden="1">
              <a:extLst>
                <a:ext uri="{63B3BB69-23CF-44E3-9099-C40C66FF867C}">
                  <a14:compatExt spid="_x0000_s63674"/>
                </a:ext>
                <a:ext uri="{FF2B5EF4-FFF2-40B4-BE49-F238E27FC236}">
                  <a16:creationId xmlns:a16="http://schemas.microsoft.com/office/drawing/2014/main" xmlns="" id="{00000000-0008-0000-0500-0000B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200</xdr:row>
          <xdr:rowOff>38100</xdr:rowOff>
        </xdr:from>
        <xdr:to>
          <xdr:col>3</xdr:col>
          <xdr:colOff>292100</xdr:colOff>
          <xdr:row>200</xdr:row>
          <xdr:rowOff>165100</xdr:rowOff>
        </xdr:to>
        <xdr:sp macro="" textlink="">
          <xdr:nvSpPr>
            <xdr:cNvPr id="63675" name="Check Box 187" hidden="1">
              <a:extLst>
                <a:ext uri="{63B3BB69-23CF-44E3-9099-C40C66FF867C}">
                  <a14:compatExt spid="_x0000_s63675"/>
                </a:ext>
                <a:ext uri="{FF2B5EF4-FFF2-40B4-BE49-F238E27FC236}">
                  <a16:creationId xmlns:a16="http://schemas.microsoft.com/office/drawing/2014/main" xmlns="" id="{00000000-0008-0000-0500-0000B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200</xdr:row>
          <xdr:rowOff>177800</xdr:rowOff>
        </xdr:from>
        <xdr:to>
          <xdr:col>3</xdr:col>
          <xdr:colOff>228600</xdr:colOff>
          <xdr:row>200</xdr:row>
          <xdr:rowOff>368300</xdr:rowOff>
        </xdr:to>
        <xdr:sp macro="" textlink="">
          <xdr:nvSpPr>
            <xdr:cNvPr id="63676" name="Check Box 188" hidden="1">
              <a:extLst>
                <a:ext uri="{63B3BB69-23CF-44E3-9099-C40C66FF867C}">
                  <a14:compatExt spid="_x0000_s63676"/>
                </a:ext>
                <a:ext uri="{FF2B5EF4-FFF2-40B4-BE49-F238E27FC236}">
                  <a16:creationId xmlns:a16="http://schemas.microsoft.com/office/drawing/2014/main" xmlns="" id="{00000000-0008-0000-0500-0000B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206</xdr:row>
          <xdr:rowOff>330200</xdr:rowOff>
        </xdr:from>
        <xdr:to>
          <xdr:col>3</xdr:col>
          <xdr:colOff>254000</xdr:colOff>
          <xdr:row>208</xdr:row>
          <xdr:rowOff>76200</xdr:rowOff>
        </xdr:to>
        <xdr:sp macro="" textlink="">
          <xdr:nvSpPr>
            <xdr:cNvPr id="63677" name="Check Box 189" hidden="1">
              <a:extLst>
                <a:ext uri="{63B3BB69-23CF-44E3-9099-C40C66FF867C}">
                  <a14:compatExt spid="_x0000_s63677"/>
                </a:ext>
                <a:ext uri="{FF2B5EF4-FFF2-40B4-BE49-F238E27FC236}">
                  <a16:creationId xmlns:a16="http://schemas.microsoft.com/office/drawing/2014/main" xmlns="" id="{00000000-0008-0000-0500-0000B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205</xdr:row>
          <xdr:rowOff>381000</xdr:rowOff>
        </xdr:from>
        <xdr:to>
          <xdr:col>3</xdr:col>
          <xdr:colOff>254000</xdr:colOff>
          <xdr:row>207</xdr:row>
          <xdr:rowOff>139700</xdr:rowOff>
        </xdr:to>
        <xdr:sp macro="" textlink="">
          <xdr:nvSpPr>
            <xdr:cNvPr id="63678" name="Check Box 190" hidden="1">
              <a:extLst>
                <a:ext uri="{63B3BB69-23CF-44E3-9099-C40C66FF867C}">
                  <a14:compatExt spid="_x0000_s63678"/>
                </a:ext>
                <a:ext uri="{FF2B5EF4-FFF2-40B4-BE49-F238E27FC236}">
                  <a16:creationId xmlns:a16="http://schemas.microsoft.com/office/drawing/2014/main" xmlns="" id="{00000000-0008-0000-0500-0000B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208</xdr:row>
          <xdr:rowOff>12700</xdr:rowOff>
        </xdr:from>
        <xdr:to>
          <xdr:col>3</xdr:col>
          <xdr:colOff>241300</xdr:colOff>
          <xdr:row>208</xdr:row>
          <xdr:rowOff>241300</xdr:rowOff>
        </xdr:to>
        <xdr:sp macro="" textlink="">
          <xdr:nvSpPr>
            <xdr:cNvPr id="63679" name="Check Box 191" hidden="1">
              <a:extLst>
                <a:ext uri="{63B3BB69-23CF-44E3-9099-C40C66FF867C}">
                  <a14:compatExt spid="_x0000_s63679"/>
                </a:ext>
                <a:ext uri="{FF2B5EF4-FFF2-40B4-BE49-F238E27FC236}">
                  <a16:creationId xmlns:a16="http://schemas.microsoft.com/office/drawing/2014/main" xmlns="" id="{00000000-0008-0000-0500-0000B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209</xdr:row>
          <xdr:rowOff>0</xdr:rowOff>
        </xdr:from>
        <xdr:to>
          <xdr:col>3</xdr:col>
          <xdr:colOff>241300</xdr:colOff>
          <xdr:row>210</xdr:row>
          <xdr:rowOff>12700</xdr:rowOff>
        </xdr:to>
        <xdr:sp macro="" textlink="">
          <xdr:nvSpPr>
            <xdr:cNvPr id="63680" name="Check Box 192" hidden="1">
              <a:extLst>
                <a:ext uri="{63B3BB69-23CF-44E3-9099-C40C66FF867C}">
                  <a14:compatExt spid="_x0000_s63680"/>
                </a:ext>
                <a:ext uri="{FF2B5EF4-FFF2-40B4-BE49-F238E27FC236}">
                  <a16:creationId xmlns:a16="http://schemas.microsoft.com/office/drawing/2014/main" xmlns="" id="{00000000-0008-0000-0500-0000C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212</xdr:row>
          <xdr:rowOff>330200</xdr:rowOff>
        </xdr:from>
        <xdr:to>
          <xdr:col>3</xdr:col>
          <xdr:colOff>254000</xdr:colOff>
          <xdr:row>213</xdr:row>
          <xdr:rowOff>215900</xdr:rowOff>
        </xdr:to>
        <xdr:sp macro="" textlink="">
          <xdr:nvSpPr>
            <xdr:cNvPr id="63681" name="Check Box 193" hidden="1">
              <a:extLst>
                <a:ext uri="{63B3BB69-23CF-44E3-9099-C40C66FF867C}">
                  <a14:compatExt spid="_x0000_s63681"/>
                </a:ext>
                <a:ext uri="{FF2B5EF4-FFF2-40B4-BE49-F238E27FC236}">
                  <a16:creationId xmlns:a16="http://schemas.microsoft.com/office/drawing/2014/main" xmlns="" id="{00000000-0008-0000-0500-0000C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211</xdr:row>
          <xdr:rowOff>381000</xdr:rowOff>
        </xdr:from>
        <xdr:to>
          <xdr:col>3</xdr:col>
          <xdr:colOff>254000</xdr:colOff>
          <xdr:row>212</xdr:row>
          <xdr:rowOff>292100</xdr:rowOff>
        </xdr:to>
        <xdr:sp macro="" textlink="">
          <xdr:nvSpPr>
            <xdr:cNvPr id="63682" name="Check Box 194" hidden="1">
              <a:extLst>
                <a:ext uri="{63B3BB69-23CF-44E3-9099-C40C66FF867C}">
                  <a14:compatExt spid="_x0000_s63682"/>
                </a:ext>
                <a:ext uri="{FF2B5EF4-FFF2-40B4-BE49-F238E27FC236}">
                  <a16:creationId xmlns:a16="http://schemas.microsoft.com/office/drawing/2014/main" xmlns="" id="{00000000-0008-0000-0500-0000C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214</xdr:row>
          <xdr:rowOff>12700</xdr:rowOff>
        </xdr:from>
        <xdr:to>
          <xdr:col>3</xdr:col>
          <xdr:colOff>241300</xdr:colOff>
          <xdr:row>214</xdr:row>
          <xdr:rowOff>241300</xdr:rowOff>
        </xdr:to>
        <xdr:sp macro="" textlink="">
          <xdr:nvSpPr>
            <xdr:cNvPr id="63683" name="Check Box 195" hidden="1">
              <a:extLst>
                <a:ext uri="{63B3BB69-23CF-44E3-9099-C40C66FF867C}">
                  <a14:compatExt spid="_x0000_s63683"/>
                </a:ext>
                <a:ext uri="{FF2B5EF4-FFF2-40B4-BE49-F238E27FC236}">
                  <a16:creationId xmlns:a16="http://schemas.microsoft.com/office/drawing/2014/main" xmlns="" id="{00000000-0008-0000-0500-0000C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215</xdr:row>
          <xdr:rowOff>0</xdr:rowOff>
        </xdr:from>
        <xdr:to>
          <xdr:col>3</xdr:col>
          <xdr:colOff>241300</xdr:colOff>
          <xdr:row>215</xdr:row>
          <xdr:rowOff>203200</xdr:rowOff>
        </xdr:to>
        <xdr:sp macro="" textlink="">
          <xdr:nvSpPr>
            <xdr:cNvPr id="63684" name="Check Box 196" hidden="1">
              <a:extLst>
                <a:ext uri="{63B3BB69-23CF-44E3-9099-C40C66FF867C}">
                  <a14:compatExt spid="_x0000_s63684"/>
                </a:ext>
                <a:ext uri="{FF2B5EF4-FFF2-40B4-BE49-F238E27FC236}">
                  <a16:creationId xmlns:a16="http://schemas.microsoft.com/office/drawing/2014/main" xmlns="" id="{00000000-0008-0000-0500-0000C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218</xdr:row>
          <xdr:rowOff>330200</xdr:rowOff>
        </xdr:from>
        <xdr:to>
          <xdr:col>3</xdr:col>
          <xdr:colOff>254000</xdr:colOff>
          <xdr:row>219</xdr:row>
          <xdr:rowOff>266700</xdr:rowOff>
        </xdr:to>
        <xdr:sp macro="" textlink="">
          <xdr:nvSpPr>
            <xdr:cNvPr id="63685" name="Check Box 197" hidden="1">
              <a:extLst>
                <a:ext uri="{63B3BB69-23CF-44E3-9099-C40C66FF867C}">
                  <a14:compatExt spid="_x0000_s63685"/>
                </a:ext>
                <a:ext uri="{FF2B5EF4-FFF2-40B4-BE49-F238E27FC236}">
                  <a16:creationId xmlns:a16="http://schemas.microsoft.com/office/drawing/2014/main" xmlns="" id="{00000000-0008-0000-0500-0000C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217</xdr:row>
          <xdr:rowOff>381000</xdr:rowOff>
        </xdr:from>
        <xdr:to>
          <xdr:col>3</xdr:col>
          <xdr:colOff>254000</xdr:colOff>
          <xdr:row>219</xdr:row>
          <xdr:rowOff>101600</xdr:rowOff>
        </xdr:to>
        <xdr:sp macro="" textlink="">
          <xdr:nvSpPr>
            <xdr:cNvPr id="63686" name="Check Box 198" hidden="1">
              <a:extLst>
                <a:ext uri="{63B3BB69-23CF-44E3-9099-C40C66FF867C}">
                  <a14:compatExt spid="_x0000_s63686"/>
                </a:ext>
                <a:ext uri="{FF2B5EF4-FFF2-40B4-BE49-F238E27FC236}">
                  <a16:creationId xmlns:a16="http://schemas.microsoft.com/office/drawing/2014/main" xmlns="" id="{00000000-0008-0000-0500-0000C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220</xdr:row>
          <xdr:rowOff>12700</xdr:rowOff>
        </xdr:from>
        <xdr:to>
          <xdr:col>3</xdr:col>
          <xdr:colOff>241300</xdr:colOff>
          <xdr:row>220</xdr:row>
          <xdr:rowOff>241300</xdr:rowOff>
        </xdr:to>
        <xdr:sp macro="" textlink="">
          <xdr:nvSpPr>
            <xdr:cNvPr id="63687" name="Check Box 199" hidden="1">
              <a:extLst>
                <a:ext uri="{63B3BB69-23CF-44E3-9099-C40C66FF867C}">
                  <a14:compatExt spid="_x0000_s63687"/>
                </a:ext>
                <a:ext uri="{FF2B5EF4-FFF2-40B4-BE49-F238E27FC236}">
                  <a16:creationId xmlns:a16="http://schemas.microsoft.com/office/drawing/2014/main" xmlns="" id="{00000000-0008-0000-0500-0000C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221</xdr:row>
          <xdr:rowOff>0</xdr:rowOff>
        </xdr:from>
        <xdr:to>
          <xdr:col>3</xdr:col>
          <xdr:colOff>241300</xdr:colOff>
          <xdr:row>221</xdr:row>
          <xdr:rowOff>203200</xdr:rowOff>
        </xdr:to>
        <xdr:sp macro="" textlink="">
          <xdr:nvSpPr>
            <xdr:cNvPr id="63688" name="Check Box 200" hidden="1">
              <a:extLst>
                <a:ext uri="{63B3BB69-23CF-44E3-9099-C40C66FF867C}">
                  <a14:compatExt spid="_x0000_s63688"/>
                </a:ext>
                <a:ext uri="{FF2B5EF4-FFF2-40B4-BE49-F238E27FC236}">
                  <a16:creationId xmlns:a16="http://schemas.microsoft.com/office/drawing/2014/main" xmlns="" id="{00000000-0008-0000-0500-0000C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224</xdr:row>
          <xdr:rowOff>330200</xdr:rowOff>
        </xdr:from>
        <xdr:to>
          <xdr:col>3</xdr:col>
          <xdr:colOff>254000</xdr:colOff>
          <xdr:row>225</xdr:row>
          <xdr:rowOff>215900</xdr:rowOff>
        </xdr:to>
        <xdr:sp macro="" textlink="">
          <xdr:nvSpPr>
            <xdr:cNvPr id="63689" name="Check Box 201" hidden="1">
              <a:extLst>
                <a:ext uri="{63B3BB69-23CF-44E3-9099-C40C66FF867C}">
                  <a14:compatExt spid="_x0000_s63689"/>
                </a:ext>
                <a:ext uri="{FF2B5EF4-FFF2-40B4-BE49-F238E27FC236}">
                  <a16:creationId xmlns:a16="http://schemas.microsoft.com/office/drawing/2014/main" xmlns="" id="{00000000-0008-0000-0500-0000C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223</xdr:row>
          <xdr:rowOff>381000</xdr:rowOff>
        </xdr:from>
        <xdr:to>
          <xdr:col>3</xdr:col>
          <xdr:colOff>254000</xdr:colOff>
          <xdr:row>224</xdr:row>
          <xdr:rowOff>292100</xdr:rowOff>
        </xdr:to>
        <xdr:sp macro="" textlink="">
          <xdr:nvSpPr>
            <xdr:cNvPr id="63690" name="Check Box 202" hidden="1">
              <a:extLst>
                <a:ext uri="{63B3BB69-23CF-44E3-9099-C40C66FF867C}">
                  <a14:compatExt spid="_x0000_s63690"/>
                </a:ext>
                <a:ext uri="{FF2B5EF4-FFF2-40B4-BE49-F238E27FC236}">
                  <a16:creationId xmlns:a16="http://schemas.microsoft.com/office/drawing/2014/main" xmlns="" id="{00000000-0008-0000-0500-0000C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226</xdr:row>
          <xdr:rowOff>12700</xdr:rowOff>
        </xdr:from>
        <xdr:to>
          <xdr:col>3</xdr:col>
          <xdr:colOff>241300</xdr:colOff>
          <xdr:row>226</xdr:row>
          <xdr:rowOff>241300</xdr:rowOff>
        </xdr:to>
        <xdr:sp macro="" textlink="">
          <xdr:nvSpPr>
            <xdr:cNvPr id="63691" name="Check Box 203" hidden="1">
              <a:extLst>
                <a:ext uri="{63B3BB69-23CF-44E3-9099-C40C66FF867C}">
                  <a14:compatExt spid="_x0000_s63691"/>
                </a:ext>
                <a:ext uri="{FF2B5EF4-FFF2-40B4-BE49-F238E27FC236}">
                  <a16:creationId xmlns:a16="http://schemas.microsoft.com/office/drawing/2014/main" xmlns="" id="{00000000-0008-0000-0500-0000C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227</xdr:row>
          <xdr:rowOff>0</xdr:rowOff>
        </xdr:from>
        <xdr:to>
          <xdr:col>3</xdr:col>
          <xdr:colOff>241300</xdr:colOff>
          <xdr:row>227</xdr:row>
          <xdr:rowOff>203200</xdr:rowOff>
        </xdr:to>
        <xdr:sp macro="" textlink="">
          <xdr:nvSpPr>
            <xdr:cNvPr id="63692" name="Check Box 204" hidden="1">
              <a:extLst>
                <a:ext uri="{63B3BB69-23CF-44E3-9099-C40C66FF867C}">
                  <a14:compatExt spid="_x0000_s63692"/>
                </a:ext>
                <a:ext uri="{FF2B5EF4-FFF2-40B4-BE49-F238E27FC236}">
                  <a16:creationId xmlns:a16="http://schemas.microsoft.com/office/drawing/2014/main" xmlns="" id="{00000000-0008-0000-0500-0000C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230</xdr:row>
          <xdr:rowOff>330200</xdr:rowOff>
        </xdr:from>
        <xdr:to>
          <xdr:col>3</xdr:col>
          <xdr:colOff>254000</xdr:colOff>
          <xdr:row>231</xdr:row>
          <xdr:rowOff>266700</xdr:rowOff>
        </xdr:to>
        <xdr:sp macro="" textlink="">
          <xdr:nvSpPr>
            <xdr:cNvPr id="63693" name="Check Box 205" hidden="1">
              <a:extLst>
                <a:ext uri="{63B3BB69-23CF-44E3-9099-C40C66FF867C}">
                  <a14:compatExt spid="_x0000_s63693"/>
                </a:ext>
                <a:ext uri="{FF2B5EF4-FFF2-40B4-BE49-F238E27FC236}">
                  <a16:creationId xmlns:a16="http://schemas.microsoft.com/office/drawing/2014/main" xmlns="" id="{00000000-0008-0000-0500-0000C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229</xdr:row>
          <xdr:rowOff>114300</xdr:rowOff>
        </xdr:from>
        <xdr:to>
          <xdr:col>3</xdr:col>
          <xdr:colOff>241300</xdr:colOff>
          <xdr:row>231</xdr:row>
          <xdr:rowOff>63500</xdr:rowOff>
        </xdr:to>
        <xdr:sp macro="" textlink="">
          <xdr:nvSpPr>
            <xdr:cNvPr id="63694" name="Check Box 206" hidden="1">
              <a:extLst>
                <a:ext uri="{63B3BB69-23CF-44E3-9099-C40C66FF867C}">
                  <a14:compatExt spid="_x0000_s63694"/>
                </a:ext>
                <a:ext uri="{FF2B5EF4-FFF2-40B4-BE49-F238E27FC236}">
                  <a16:creationId xmlns:a16="http://schemas.microsoft.com/office/drawing/2014/main" xmlns="" id="{00000000-0008-0000-0500-0000C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232</xdr:row>
          <xdr:rowOff>12700</xdr:rowOff>
        </xdr:from>
        <xdr:to>
          <xdr:col>3</xdr:col>
          <xdr:colOff>241300</xdr:colOff>
          <xdr:row>232</xdr:row>
          <xdr:rowOff>241300</xdr:rowOff>
        </xdr:to>
        <xdr:sp macro="" textlink="">
          <xdr:nvSpPr>
            <xdr:cNvPr id="63695" name="Check Box 207" hidden="1">
              <a:extLst>
                <a:ext uri="{63B3BB69-23CF-44E3-9099-C40C66FF867C}">
                  <a14:compatExt spid="_x0000_s63695"/>
                </a:ext>
                <a:ext uri="{FF2B5EF4-FFF2-40B4-BE49-F238E27FC236}">
                  <a16:creationId xmlns:a16="http://schemas.microsoft.com/office/drawing/2014/main" xmlns="" id="{00000000-0008-0000-0500-0000C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233</xdr:row>
          <xdr:rowOff>0</xdr:rowOff>
        </xdr:from>
        <xdr:to>
          <xdr:col>3</xdr:col>
          <xdr:colOff>241300</xdr:colOff>
          <xdr:row>233</xdr:row>
          <xdr:rowOff>203200</xdr:rowOff>
        </xdr:to>
        <xdr:sp macro="" textlink="">
          <xdr:nvSpPr>
            <xdr:cNvPr id="63696" name="Check Box 208" hidden="1">
              <a:extLst>
                <a:ext uri="{63B3BB69-23CF-44E3-9099-C40C66FF867C}">
                  <a14:compatExt spid="_x0000_s63696"/>
                </a:ext>
                <a:ext uri="{FF2B5EF4-FFF2-40B4-BE49-F238E27FC236}">
                  <a16:creationId xmlns:a16="http://schemas.microsoft.com/office/drawing/2014/main" xmlns="" id="{00000000-0008-0000-0500-0000D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236</xdr:row>
          <xdr:rowOff>330200</xdr:rowOff>
        </xdr:from>
        <xdr:to>
          <xdr:col>3</xdr:col>
          <xdr:colOff>254000</xdr:colOff>
          <xdr:row>237</xdr:row>
          <xdr:rowOff>266700</xdr:rowOff>
        </xdr:to>
        <xdr:sp macro="" textlink="">
          <xdr:nvSpPr>
            <xdr:cNvPr id="63697" name="Check Box 209" hidden="1">
              <a:extLst>
                <a:ext uri="{63B3BB69-23CF-44E3-9099-C40C66FF867C}">
                  <a14:compatExt spid="_x0000_s63697"/>
                </a:ext>
                <a:ext uri="{FF2B5EF4-FFF2-40B4-BE49-F238E27FC236}">
                  <a16:creationId xmlns:a16="http://schemas.microsoft.com/office/drawing/2014/main" xmlns="" id="{00000000-0008-0000-0500-0000D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235</xdr:row>
          <xdr:rowOff>139700</xdr:rowOff>
        </xdr:from>
        <xdr:to>
          <xdr:col>3</xdr:col>
          <xdr:colOff>254000</xdr:colOff>
          <xdr:row>237</xdr:row>
          <xdr:rowOff>50800</xdr:rowOff>
        </xdr:to>
        <xdr:sp macro="" textlink="">
          <xdr:nvSpPr>
            <xdr:cNvPr id="63698" name="Check Box 210" hidden="1">
              <a:extLst>
                <a:ext uri="{63B3BB69-23CF-44E3-9099-C40C66FF867C}">
                  <a14:compatExt spid="_x0000_s63698"/>
                </a:ext>
                <a:ext uri="{FF2B5EF4-FFF2-40B4-BE49-F238E27FC236}">
                  <a16:creationId xmlns:a16="http://schemas.microsoft.com/office/drawing/2014/main" xmlns="" id="{00000000-0008-0000-0500-0000D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238</xdr:row>
          <xdr:rowOff>12700</xdr:rowOff>
        </xdr:from>
        <xdr:to>
          <xdr:col>3</xdr:col>
          <xdr:colOff>241300</xdr:colOff>
          <xdr:row>238</xdr:row>
          <xdr:rowOff>241300</xdr:rowOff>
        </xdr:to>
        <xdr:sp macro="" textlink="">
          <xdr:nvSpPr>
            <xdr:cNvPr id="63699" name="Check Box 211" hidden="1">
              <a:extLst>
                <a:ext uri="{63B3BB69-23CF-44E3-9099-C40C66FF867C}">
                  <a14:compatExt spid="_x0000_s63699"/>
                </a:ext>
                <a:ext uri="{FF2B5EF4-FFF2-40B4-BE49-F238E27FC236}">
                  <a16:creationId xmlns:a16="http://schemas.microsoft.com/office/drawing/2014/main" xmlns="" id="{00000000-0008-0000-0500-0000D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239</xdr:row>
          <xdr:rowOff>0</xdr:rowOff>
        </xdr:from>
        <xdr:to>
          <xdr:col>3</xdr:col>
          <xdr:colOff>241300</xdr:colOff>
          <xdr:row>239</xdr:row>
          <xdr:rowOff>203200</xdr:rowOff>
        </xdr:to>
        <xdr:sp macro="" textlink="">
          <xdr:nvSpPr>
            <xdr:cNvPr id="63700" name="Check Box 212" hidden="1">
              <a:extLst>
                <a:ext uri="{63B3BB69-23CF-44E3-9099-C40C66FF867C}">
                  <a14:compatExt spid="_x0000_s63700"/>
                </a:ext>
                <a:ext uri="{FF2B5EF4-FFF2-40B4-BE49-F238E27FC236}">
                  <a16:creationId xmlns:a16="http://schemas.microsoft.com/office/drawing/2014/main" xmlns="" id="{00000000-0008-0000-0500-0000D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242</xdr:row>
          <xdr:rowOff>330200</xdr:rowOff>
        </xdr:from>
        <xdr:to>
          <xdr:col>3</xdr:col>
          <xdr:colOff>254000</xdr:colOff>
          <xdr:row>243</xdr:row>
          <xdr:rowOff>254000</xdr:rowOff>
        </xdr:to>
        <xdr:sp macro="" textlink="">
          <xdr:nvSpPr>
            <xdr:cNvPr id="63701" name="Check Box 213" hidden="1">
              <a:extLst>
                <a:ext uri="{63B3BB69-23CF-44E3-9099-C40C66FF867C}">
                  <a14:compatExt spid="_x0000_s63701"/>
                </a:ext>
                <a:ext uri="{FF2B5EF4-FFF2-40B4-BE49-F238E27FC236}">
                  <a16:creationId xmlns:a16="http://schemas.microsoft.com/office/drawing/2014/main" xmlns="" id="{00000000-0008-0000-0500-0000D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241</xdr:row>
          <xdr:rowOff>139700</xdr:rowOff>
        </xdr:from>
        <xdr:to>
          <xdr:col>3</xdr:col>
          <xdr:colOff>254000</xdr:colOff>
          <xdr:row>243</xdr:row>
          <xdr:rowOff>25400</xdr:rowOff>
        </xdr:to>
        <xdr:sp macro="" textlink="">
          <xdr:nvSpPr>
            <xdr:cNvPr id="63702" name="Check Box 214" hidden="1">
              <a:extLst>
                <a:ext uri="{63B3BB69-23CF-44E3-9099-C40C66FF867C}">
                  <a14:compatExt spid="_x0000_s63702"/>
                </a:ext>
                <a:ext uri="{FF2B5EF4-FFF2-40B4-BE49-F238E27FC236}">
                  <a16:creationId xmlns:a16="http://schemas.microsoft.com/office/drawing/2014/main" xmlns="" id="{00000000-0008-0000-0500-0000D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244</xdr:row>
          <xdr:rowOff>12700</xdr:rowOff>
        </xdr:from>
        <xdr:to>
          <xdr:col>3</xdr:col>
          <xdr:colOff>241300</xdr:colOff>
          <xdr:row>244</xdr:row>
          <xdr:rowOff>241300</xdr:rowOff>
        </xdr:to>
        <xdr:sp macro="" textlink="">
          <xdr:nvSpPr>
            <xdr:cNvPr id="63703" name="Check Box 215" hidden="1">
              <a:extLst>
                <a:ext uri="{63B3BB69-23CF-44E3-9099-C40C66FF867C}">
                  <a14:compatExt spid="_x0000_s63703"/>
                </a:ext>
                <a:ext uri="{FF2B5EF4-FFF2-40B4-BE49-F238E27FC236}">
                  <a16:creationId xmlns:a16="http://schemas.microsoft.com/office/drawing/2014/main" xmlns="" id="{00000000-0008-0000-0500-0000D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245</xdr:row>
          <xdr:rowOff>0</xdr:rowOff>
        </xdr:from>
        <xdr:to>
          <xdr:col>3</xdr:col>
          <xdr:colOff>241300</xdr:colOff>
          <xdr:row>245</xdr:row>
          <xdr:rowOff>203200</xdr:rowOff>
        </xdr:to>
        <xdr:sp macro="" textlink="">
          <xdr:nvSpPr>
            <xdr:cNvPr id="63704" name="Check Box 216" hidden="1">
              <a:extLst>
                <a:ext uri="{63B3BB69-23CF-44E3-9099-C40C66FF867C}">
                  <a14:compatExt spid="_x0000_s63704"/>
                </a:ext>
                <a:ext uri="{FF2B5EF4-FFF2-40B4-BE49-F238E27FC236}">
                  <a16:creationId xmlns:a16="http://schemas.microsoft.com/office/drawing/2014/main" xmlns="" id="{00000000-0008-0000-0500-0000D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248</xdr:row>
          <xdr:rowOff>330200</xdr:rowOff>
        </xdr:from>
        <xdr:to>
          <xdr:col>3</xdr:col>
          <xdr:colOff>254000</xdr:colOff>
          <xdr:row>249</xdr:row>
          <xdr:rowOff>266700</xdr:rowOff>
        </xdr:to>
        <xdr:sp macro="" textlink="">
          <xdr:nvSpPr>
            <xdr:cNvPr id="63705" name="Check Box 217" hidden="1">
              <a:extLst>
                <a:ext uri="{63B3BB69-23CF-44E3-9099-C40C66FF867C}">
                  <a14:compatExt spid="_x0000_s63705"/>
                </a:ext>
                <a:ext uri="{FF2B5EF4-FFF2-40B4-BE49-F238E27FC236}">
                  <a16:creationId xmlns:a16="http://schemas.microsoft.com/office/drawing/2014/main" xmlns="" id="{00000000-0008-0000-0500-0000D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247</xdr:row>
          <xdr:rowOff>139700</xdr:rowOff>
        </xdr:from>
        <xdr:to>
          <xdr:col>3</xdr:col>
          <xdr:colOff>254000</xdr:colOff>
          <xdr:row>249</xdr:row>
          <xdr:rowOff>50800</xdr:rowOff>
        </xdr:to>
        <xdr:sp macro="" textlink="">
          <xdr:nvSpPr>
            <xdr:cNvPr id="63706" name="Check Box 218" hidden="1">
              <a:extLst>
                <a:ext uri="{63B3BB69-23CF-44E3-9099-C40C66FF867C}">
                  <a14:compatExt spid="_x0000_s63706"/>
                </a:ext>
                <a:ext uri="{FF2B5EF4-FFF2-40B4-BE49-F238E27FC236}">
                  <a16:creationId xmlns:a16="http://schemas.microsoft.com/office/drawing/2014/main" xmlns="" id="{00000000-0008-0000-0500-0000D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250</xdr:row>
          <xdr:rowOff>12700</xdr:rowOff>
        </xdr:from>
        <xdr:to>
          <xdr:col>3</xdr:col>
          <xdr:colOff>241300</xdr:colOff>
          <xdr:row>250</xdr:row>
          <xdr:rowOff>241300</xdr:rowOff>
        </xdr:to>
        <xdr:sp macro="" textlink="">
          <xdr:nvSpPr>
            <xdr:cNvPr id="63707" name="Check Box 219" hidden="1">
              <a:extLst>
                <a:ext uri="{63B3BB69-23CF-44E3-9099-C40C66FF867C}">
                  <a14:compatExt spid="_x0000_s63707"/>
                </a:ext>
                <a:ext uri="{FF2B5EF4-FFF2-40B4-BE49-F238E27FC236}">
                  <a16:creationId xmlns:a16="http://schemas.microsoft.com/office/drawing/2014/main" xmlns="" id="{00000000-0008-0000-0500-0000D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251</xdr:row>
          <xdr:rowOff>0</xdr:rowOff>
        </xdr:from>
        <xdr:to>
          <xdr:col>3</xdr:col>
          <xdr:colOff>241300</xdr:colOff>
          <xdr:row>251</xdr:row>
          <xdr:rowOff>203200</xdr:rowOff>
        </xdr:to>
        <xdr:sp macro="" textlink="">
          <xdr:nvSpPr>
            <xdr:cNvPr id="63708" name="Check Box 220" hidden="1">
              <a:extLst>
                <a:ext uri="{63B3BB69-23CF-44E3-9099-C40C66FF867C}">
                  <a14:compatExt spid="_x0000_s63708"/>
                </a:ext>
                <a:ext uri="{FF2B5EF4-FFF2-40B4-BE49-F238E27FC236}">
                  <a16:creationId xmlns:a16="http://schemas.microsoft.com/office/drawing/2014/main" xmlns="" id="{00000000-0008-0000-0500-0000D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254</xdr:row>
          <xdr:rowOff>330200</xdr:rowOff>
        </xdr:from>
        <xdr:to>
          <xdr:col>3</xdr:col>
          <xdr:colOff>254000</xdr:colOff>
          <xdr:row>255</xdr:row>
          <xdr:rowOff>266700</xdr:rowOff>
        </xdr:to>
        <xdr:sp macro="" textlink="">
          <xdr:nvSpPr>
            <xdr:cNvPr id="63709" name="Check Box 221" hidden="1">
              <a:extLst>
                <a:ext uri="{63B3BB69-23CF-44E3-9099-C40C66FF867C}">
                  <a14:compatExt spid="_x0000_s63709"/>
                </a:ext>
                <a:ext uri="{FF2B5EF4-FFF2-40B4-BE49-F238E27FC236}">
                  <a16:creationId xmlns:a16="http://schemas.microsoft.com/office/drawing/2014/main" xmlns="" id="{00000000-0008-0000-0500-0000D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253</xdr:row>
          <xdr:rowOff>381000</xdr:rowOff>
        </xdr:from>
        <xdr:to>
          <xdr:col>3</xdr:col>
          <xdr:colOff>254000</xdr:colOff>
          <xdr:row>255</xdr:row>
          <xdr:rowOff>101600</xdr:rowOff>
        </xdr:to>
        <xdr:sp macro="" textlink="">
          <xdr:nvSpPr>
            <xdr:cNvPr id="63710" name="Check Box 222" hidden="1">
              <a:extLst>
                <a:ext uri="{63B3BB69-23CF-44E3-9099-C40C66FF867C}">
                  <a14:compatExt spid="_x0000_s63710"/>
                </a:ext>
                <a:ext uri="{FF2B5EF4-FFF2-40B4-BE49-F238E27FC236}">
                  <a16:creationId xmlns:a16="http://schemas.microsoft.com/office/drawing/2014/main" xmlns="" id="{00000000-0008-0000-0500-0000D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256</xdr:row>
          <xdr:rowOff>12700</xdr:rowOff>
        </xdr:from>
        <xdr:to>
          <xdr:col>3</xdr:col>
          <xdr:colOff>241300</xdr:colOff>
          <xdr:row>256</xdr:row>
          <xdr:rowOff>241300</xdr:rowOff>
        </xdr:to>
        <xdr:sp macro="" textlink="">
          <xdr:nvSpPr>
            <xdr:cNvPr id="63711" name="Check Box 223" hidden="1">
              <a:extLst>
                <a:ext uri="{63B3BB69-23CF-44E3-9099-C40C66FF867C}">
                  <a14:compatExt spid="_x0000_s63711"/>
                </a:ext>
                <a:ext uri="{FF2B5EF4-FFF2-40B4-BE49-F238E27FC236}">
                  <a16:creationId xmlns:a16="http://schemas.microsoft.com/office/drawing/2014/main" xmlns="" id="{00000000-0008-0000-0500-0000D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257</xdr:row>
          <xdr:rowOff>0</xdr:rowOff>
        </xdr:from>
        <xdr:to>
          <xdr:col>3</xdr:col>
          <xdr:colOff>241300</xdr:colOff>
          <xdr:row>257</xdr:row>
          <xdr:rowOff>203200</xdr:rowOff>
        </xdr:to>
        <xdr:sp macro="" textlink="">
          <xdr:nvSpPr>
            <xdr:cNvPr id="63712" name="Check Box 224" hidden="1">
              <a:extLst>
                <a:ext uri="{63B3BB69-23CF-44E3-9099-C40C66FF867C}">
                  <a14:compatExt spid="_x0000_s63712"/>
                </a:ext>
                <a:ext uri="{FF2B5EF4-FFF2-40B4-BE49-F238E27FC236}">
                  <a16:creationId xmlns:a16="http://schemas.microsoft.com/office/drawing/2014/main" xmlns="" id="{00000000-0008-0000-0500-0000E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260</xdr:row>
          <xdr:rowOff>330200</xdr:rowOff>
        </xdr:from>
        <xdr:to>
          <xdr:col>3</xdr:col>
          <xdr:colOff>254000</xdr:colOff>
          <xdr:row>261</xdr:row>
          <xdr:rowOff>266700</xdr:rowOff>
        </xdr:to>
        <xdr:sp macro="" textlink="">
          <xdr:nvSpPr>
            <xdr:cNvPr id="63713" name="Check Box 225" hidden="1">
              <a:extLst>
                <a:ext uri="{63B3BB69-23CF-44E3-9099-C40C66FF867C}">
                  <a14:compatExt spid="_x0000_s63713"/>
                </a:ext>
                <a:ext uri="{FF2B5EF4-FFF2-40B4-BE49-F238E27FC236}">
                  <a16:creationId xmlns:a16="http://schemas.microsoft.com/office/drawing/2014/main" xmlns="" id="{00000000-0008-0000-0500-0000E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259</xdr:row>
          <xdr:rowOff>139700</xdr:rowOff>
        </xdr:from>
        <xdr:to>
          <xdr:col>3</xdr:col>
          <xdr:colOff>254000</xdr:colOff>
          <xdr:row>261</xdr:row>
          <xdr:rowOff>63500</xdr:rowOff>
        </xdr:to>
        <xdr:sp macro="" textlink="">
          <xdr:nvSpPr>
            <xdr:cNvPr id="63714" name="Check Box 226" hidden="1">
              <a:extLst>
                <a:ext uri="{63B3BB69-23CF-44E3-9099-C40C66FF867C}">
                  <a14:compatExt spid="_x0000_s63714"/>
                </a:ext>
                <a:ext uri="{FF2B5EF4-FFF2-40B4-BE49-F238E27FC236}">
                  <a16:creationId xmlns:a16="http://schemas.microsoft.com/office/drawing/2014/main" xmlns="" id="{00000000-0008-0000-0500-0000E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261</xdr:row>
          <xdr:rowOff>342900</xdr:rowOff>
        </xdr:from>
        <xdr:to>
          <xdr:col>3</xdr:col>
          <xdr:colOff>241300</xdr:colOff>
          <xdr:row>263</xdr:row>
          <xdr:rowOff>139700</xdr:rowOff>
        </xdr:to>
        <xdr:sp macro="" textlink="">
          <xdr:nvSpPr>
            <xdr:cNvPr id="63715" name="Check Box 227" hidden="1">
              <a:extLst>
                <a:ext uri="{63B3BB69-23CF-44E3-9099-C40C66FF867C}">
                  <a14:compatExt spid="_x0000_s63715"/>
                </a:ext>
                <a:ext uri="{FF2B5EF4-FFF2-40B4-BE49-F238E27FC236}">
                  <a16:creationId xmlns:a16="http://schemas.microsoft.com/office/drawing/2014/main" xmlns="" id="{00000000-0008-0000-0500-0000E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263</xdr:row>
          <xdr:rowOff>0</xdr:rowOff>
        </xdr:from>
        <xdr:to>
          <xdr:col>3</xdr:col>
          <xdr:colOff>241300</xdr:colOff>
          <xdr:row>263</xdr:row>
          <xdr:rowOff>203200</xdr:rowOff>
        </xdr:to>
        <xdr:sp macro="" textlink="">
          <xdr:nvSpPr>
            <xdr:cNvPr id="63716" name="Check Box 228" hidden="1">
              <a:extLst>
                <a:ext uri="{63B3BB69-23CF-44E3-9099-C40C66FF867C}">
                  <a14:compatExt spid="_x0000_s63716"/>
                </a:ext>
                <a:ext uri="{FF2B5EF4-FFF2-40B4-BE49-F238E27FC236}">
                  <a16:creationId xmlns:a16="http://schemas.microsoft.com/office/drawing/2014/main" xmlns="" id="{00000000-0008-0000-0500-0000E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266</xdr:row>
          <xdr:rowOff>330200</xdr:rowOff>
        </xdr:from>
        <xdr:to>
          <xdr:col>3</xdr:col>
          <xdr:colOff>254000</xdr:colOff>
          <xdr:row>267</xdr:row>
          <xdr:rowOff>241300</xdr:rowOff>
        </xdr:to>
        <xdr:sp macro="" textlink="">
          <xdr:nvSpPr>
            <xdr:cNvPr id="63717" name="Check Box 229" hidden="1">
              <a:extLst>
                <a:ext uri="{63B3BB69-23CF-44E3-9099-C40C66FF867C}">
                  <a14:compatExt spid="_x0000_s63717"/>
                </a:ext>
                <a:ext uri="{FF2B5EF4-FFF2-40B4-BE49-F238E27FC236}">
                  <a16:creationId xmlns:a16="http://schemas.microsoft.com/office/drawing/2014/main" xmlns="" id="{00000000-0008-0000-0500-0000E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265</xdr:row>
          <xdr:rowOff>406400</xdr:rowOff>
        </xdr:from>
        <xdr:to>
          <xdr:col>3</xdr:col>
          <xdr:colOff>254000</xdr:colOff>
          <xdr:row>267</xdr:row>
          <xdr:rowOff>63500</xdr:rowOff>
        </xdr:to>
        <xdr:sp macro="" textlink="">
          <xdr:nvSpPr>
            <xdr:cNvPr id="63718" name="Check Box 230" hidden="1">
              <a:extLst>
                <a:ext uri="{63B3BB69-23CF-44E3-9099-C40C66FF867C}">
                  <a14:compatExt spid="_x0000_s63718"/>
                </a:ext>
                <a:ext uri="{FF2B5EF4-FFF2-40B4-BE49-F238E27FC236}">
                  <a16:creationId xmlns:a16="http://schemas.microsoft.com/office/drawing/2014/main" xmlns="" id="{00000000-0008-0000-0500-0000E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268</xdr:row>
          <xdr:rowOff>12700</xdr:rowOff>
        </xdr:from>
        <xdr:to>
          <xdr:col>3</xdr:col>
          <xdr:colOff>241300</xdr:colOff>
          <xdr:row>268</xdr:row>
          <xdr:rowOff>241300</xdr:rowOff>
        </xdr:to>
        <xdr:sp macro="" textlink="">
          <xdr:nvSpPr>
            <xdr:cNvPr id="63719" name="Check Box 231" hidden="1">
              <a:extLst>
                <a:ext uri="{63B3BB69-23CF-44E3-9099-C40C66FF867C}">
                  <a14:compatExt spid="_x0000_s63719"/>
                </a:ext>
                <a:ext uri="{FF2B5EF4-FFF2-40B4-BE49-F238E27FC236}">
                  <a16:creationId xmlns:a16="http://schemas.microsoft.com/office/drawing/2014/main" xmlns="" id="{00000000-0008-0000-0500-0000E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269</xdr:row>
          <xdr:rowOff>0</xdr:rowOff>
        </xdr:from>
        <xdr:to>
          <xdr:col>3</xdr:col>
          <xdr:colOff>241300</xdr:colOff>
          <xdr:row>269</xdr:row>
          <xdr:rowOff>203200</xdr:rowOff>
        </xdr:to>
        <xdr:sp macro="" textlink="">
          <xdr:nvSpPr>
            <xdr:cNvPr id="63720" name="Check Box 232" hidden="1">
              <a:extLst>
                <a:ext uri="{63B3BB69-23CF-44E3-9099-C40C66FF867C}">
                  <a14:compatExt spid="_x0000_s63720"/>
                </a:ext>
                <a:ext uri="{FF2B5EF4-FFF2-40B4-BE49-F238E27FC236}">
                  <a16:creationId xmlns:a16="http://schemas.microsoft.com/office/drawing/2014/main" xmlns="" id="{00000000-0008-0000-0500-0000E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272</xdr:row>
          <xdr:rowOff>330200</xdr:rowOff>
        </xdr:from>
        <xdr:to>
          <xdr:col>3</xdr:col>
          <xdr:colOff>254000</xdr:colOff>
          <xdr:row>273</xdr:row>
          <xdr:rowOff>215900</xdr:rowOff>
        </xdr:to>
        <xdr:sp macro="" textlink="">
          <xdr:nvSpPr>
            <xdr:cNvPr id="63721" name="Check Box 233" hidden="1">
              <a:extLst>
                <a:ext uri="{63B3BB69-23CF-44E3-9099-C40C66FF867C}">
                  <a14:compatExt spid="_x0000_s63721"/>
                </a:ext>
                <a:ext uri="{FF2B5EF4-FFF2-40B4-BE49-F238E27FC236}">
                  <a16:creationId xmlns:a16="http://schemas.microsoft.com/office/drawing/2014/main" xmlns="" id="{00000000-0008-0000-0500-0000E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271</xdr:row>
          <xdr:rowOff>381000</xdr:rowOff>
        </xdr:from>
        <xdr:to>
          <xdr:col>3</xdr:col>
          <xdr:colOff>254000</xdr:colOff>
          <xdr:row>272</xdr:row>
          <xdr:rowOff>254000</xdr:rowOff>
        </xdr:to>
        <xdr:sp macro="" textlink="">
          <xdr:nvSpPr>
            <xdr:cNvPr id="63722" name="Check Box 234" hidden="1">
              <a:extLst>
                <a:ext uri="{63B3BB69-23CF-44E3-9099-C40C66FF867C}">
                  <a14:compatExt spid="_x0000_s63722"/>
                </a:ext>
                <a:ext uri="{FF2B5EF4-FFF2-40B4-BE49-F238E27FC236}">
                  <a16:creationId xmlns:a16="http://schemas.microsoft.com/office/drawing/2014/main" xmlns="" id="{00000000-0008-0000-0500-0000E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274</xdr:row>
          <xdr:rowOff>12700</xdr:rowOff>
        </xdr:from>
        <xdr:to>
          <xdr:col>3</xdr:col>
          <xdr:colOff>241300</xdr:colOff>
          <xdr:row>274</xdr:row>
          <xdr:rowOff>241300</xdr:rowOff>
        </xdr:to>
        <xdr:sp macro="" textlink="">
          <xdr:nvSpPr>
            <xdr:cNvPr id="63723" name="Check Box 235" hidden="1">
              <a:extLst>
                <a:ext uri="{63B3BB69-23CF-44E3-9099-C40C66FF867C}">
                  <a14:compatExt spid="_x0000_s63723"/>
                </a:ext>
                <a:ext uri="{FF2B5EF4-FFF2-40B4-BE49-F238E27FC236}">
                  <a16:creationId xmlns:a16="http://schemas.microsoft.com/office/drawing/2014/main" xmlns="" id="{00000000-0008-0000-0500-0000E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275</xdr:row>
          <xdr:rowOff>0</xdr:rowOff>
        </xdr:from>
        <xdr:to>
          <xdr:col>3</xdr:col>
          <xdr:colOff>241300</xdr:colOff>
          <xdr:row>276</xdr:row>
          <xdr:rowOff>12700</xdr:rowOff>
        </xdr:to>
        <xdr:sp macro="" textlink="">
          <xdr:nvSpPr>
            <xdr:cNvPr id="63724" name="Check Box 236" hidden="1">
              <a:extLst>
                <a:ext uri="{63B3BB69-23CF-44E3-9099-C40C66FF867C}">
                  <a14:compatExt spid="_x0000_s63724"/>
                </a:ext>
                <a:ext uri="{FF2B5EF4-FFF2-40B4-BE49-F238E27FC236}">
                  <a16:creationId xmlns:a16="http://schemas.microsoft.com/office/drawing/2014/main" xmlns="" id="{00000000-0008-0000-0500-0000E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278</xdr:row>
          <xdr:rowOff>355600</xdr:rowOff>
        </xdr:from>
        <xdr:to>
          <xdr:col>3</xdr:col>
          <xdr:colOff>254000</xdr:colOff>
          <xdr:row>279</xdr:row>
          <xdr:rowOff>215900</xdr:rowOff>
        </xdr:to>
        <xdr:sp macro="" textlink="">
          <xdr:nvSpPr>
            <xdr:cNvPr id="63725" name="Check Box 237" hidden="1">
              <a:extLst>
                <a:ext uri="{63B3BB69-23CF-44E3-9099-C40C66FF867C}">
                  <a14:compatExt spid="_x0000_s63725"/>
                </a:ext>
                <a:ext uri="{FF2B5EF4-FFF2-40B4-BE49-F238E27FC236}">
                  <a16:creationId xmlns:a16="http://schemas.microsoft.com/office/drawing/2014/main" xmlns="" id="{00000000-0008-0000-0500-0000E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277</xdr:row>
          <xdr:rowOff>381000</xdr:rowOff>
        </xdr:from>
        <xdr:to>
          <xdr:col>3</xdr:col>
          <xdr:colOff>254000</xdr:colOff>
          <xdr:row>278</xdr:row>
          <xdr:rowOff>292100</xdr:rowOff>
        </xdr:to>
        <xdr:sp macro="" textlink="">
          <xdr:nvSpPr>
            <xdr:cNvPr id="63726" name="Check Box 238" hidden="1">
              <a:extLst>
                <a:ext uri="{63B3BB69-23CF-44E3-9099-C40C66FF867C}">
                  <a14:compatExt spid="_x0000_s63726"/>
                </a:ext>
                <a:ext uri="{FF2B5EF4-FFF2-40B4-BE49-F238E27FC236}">
                  <a16:creationId xmlns:a16="http://schemas.microsoft.com/office/drawing/2014/main" xmlns="" id="{00000000-0008-0000-0500-0000E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280</xdr:row>
          <xdr:rowOff>12700</xdr:rowOff>
        </xdr:from>
        <xdr:to>
          <xdr:col>3</xdr:col>
          <xdr:colOff>241300</xdr:colOff>
          <xdr:row>280</xdr:row>
          <xdr:rowOff>241300</xdr:rowOff>
        </xdr:to>
        <xdr:sp macro="" textlink="">
          <xdr:nvSpPr>
            <xdr:cNvPr id="63727" name="Check Box 239" hidden="1">
              <a:extLst>
                <a:ext uri="{63B3BB69-23CF-44E3-9099-C40C66FF867C}">
                  <a14:compatExt spid="_x0000_s63727"/>
                </a:ext>
                <a:ext uri="{FF2B5EF4-FFF2-40B4-BE49-F238E27FC236}">
                  <a16:creationId xmlns:a16="http://schemas.microsoft.com/office/drawing/2014/main" xmlns="" id="{00000000-0008-0000-0500-0000E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281</xdr:row>
          <xdr:rowOff>0</xdr:rowOff>
        </xdr:from>
        <xdr:to>
          <xdr:col>3</xdr:col>
          <xdr:colOff>241300</xdr:colOff>
          <xdr:row>281</xdr:row>
          <xdr:rowOff>203200</xdr:rowOff>
        </xdr:to>
        <xdr:sp macro="" textlink="">
          <xdr:nvSpPr>
            <xdr:cNvPr id="63728" name="Check Box 240" hidden="1">
              <a:extLst>
                <a:ext uri="{63B3BB69-23CF-44E3-9099-C40C66FF867C}">
                  <a14:compatExt spid="_x0000_s63728"/>
                </a:ext>
                <a:ext uri="{FF2B5EF4-FFF2-40B4-BE49-F238E27FC236}">
                  <a16:creationId xmlns:a16="http://schemas.microsoft.com/office/drawing/2014/main" xmlns="" id="{00000000-0008-0000-0500-0000F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9</xdr:col>
      <xdr:colOff>139465</xdr:colOff>
      <xdr:row>0</xdr:row>
      <xdr:rowOff>59055</xdr:rowOff>
    </xdr:from>
    <xdr:to>
      <xdr:col>10</xdr:col>
      <xdr:colOff>0</xdr:colOff>
      <xdr:row>0</xdr:row>
      <xdr:rowOff>490855</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9321565" y="59055"/>
          <a:ext cx="2154436" cy="428625"/>
        </a:xfrm>
        <a:prstGeom prst="rect">
          <a:avLst/>
        </a:prstGeom>
      </xdr:spPr>
    </xdr:pic>
    <xdr:clientData/>
  </xdr:twoCellAnchor>
  <xdr:twoCellAnchor editAs="oneCell">
    <xdr:from>
      <xdr:col>0</xdr:col>
      <xdr:colOff>47625</xdr:colOff>
      <xdr:row>0</xdr:row>
      <xdr:rowOff>28575</xdr:rowOff>
    </xdr:from>
    <xdr:to>
      <xdr:col>1</xdr:col>
      <xdr:colOff>0</xdr:colOff>
      <xdr:row>0</xdr:row>
      <xdr:rowOff>589077</xdr:rowOff>
    </xdr:to>
    <xdr:pic>
      <xdr:nvPicPr>
        <xdr:cNvPr id="183" name="Picture 182">
          <a:extLst>
            <a:ext uri="{FF2B5EF4-FFF2-40B4-BE49-F238E27FC236}">
              <a16:creationId xmlns:a16="http://schemas.microsoft.com/office/drawing/2014/main" xmlns="" id="{00000000-0008-0000-0500-0000B7000000}"/>
            </a:ext>
          </a:extLst>
        </xdr:cNvPr>
        <xdr:cNvPicPr>
          <a:picLocks noChangeAspect="1"/>
        </xdr:cNvPicPr>
      </xdr:nvPicPr>
      <xdr:blipFill rotWithShape="1">
        <a:blip xmlns:r="http://schemas.openxmlformats.org/officeDocument/2006/relationships" r:embed="rId2"/>
        <a:srcRect r="58290"/>
        <a:stretch/>
      </xdr:blipFill>
      <xdr:spPr>
        <a:xfrm>
          <a:off x="47625" y="28575"/>
          <a:ext cx="561975" cy="5852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25400</xdr:rowOff>
        </xdr:from>
        <xdr:to>
          <xdr:col>3</xdr:col>
          <xdr:colOff>241300</xdr:colOff>
          <xdr:row>6</xdr:row>
          <xdr:rowOff>254000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xmlns="" id="{00000000-0008-0000-06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241300</xdr:colOff>
          <xdr:row>7</xdr:row>
          <xdr:rowOff>215900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xmlns="" id="{00000000-0008-0000-06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8</xdr:row>
          <xdr:rowOff>12700</xdr:rowOff>
        </xdr:from>
        <xdr:to>
          <xdr:col>3</xdr:col>
          <xdr:colOff>228600</xdr:colOff>
          <xdr:row>8</xdr:row>
          <xdr:rowOff>241300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xmlns=""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9</xdr:row>
          <xdr:rowOff>0</xdr:rowOff>
        </xdr:from>
        <xdr:to>
          <xdr:col>3</xdr:col>
          <xdr:colOff>228600</xdr:colOff>
          <xdr:row>9</xdr:row>
          <xdr:rowOff>203200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xmlns=""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13</xdr:row>
          <xdr:rowOff>406400</xdr:rowOff>
        </xdr:from>
        <xdr:to>
          <xdr:col>3</xdr:col>
          <xdr:colOff>241300</xdr:colOff>
          <xdr:row>14</xdr:row>
          <xdr:rowOff>215900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xmlns="" id="{00000000-0008-0000-06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292100</xdr:rowOff>
        </xdr:from>
        <xdr:to>
          <xdr:col>3</xdr:col>
          <xdr:colOff>241300</xdr:colOff>
          <xdr:row>15</xdr:row>
          <xdr:rowOff>304800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xmlns="" id="{00000000-0008-0000-06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16</xdr:row>
          <xdr:rowOff>12700</xdr:rowOff>
        </xdr:from>
        <xdr:to>
          <xdr:col>3</xdr:col>
          <xdr:colOff>228600</xdr:colOff>
          <xdr:row>16</xdr:row>
          <xdr:rowOff>241300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xmlns="" id="{00000000-0008-0000-06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17</xdr:row>
          <xdr:rowOff>0</xdr:rowOff>
        </xdr:from>
        <xdr:to>
          <xdr:col>3</xdr:col>
          <xdr:colOff>228600</xdr:colOff>
          <xdr:row>18</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xmlns="" id="{00000000-0008-0000-0600-00000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22</xdr:row>
          <xdr:rowOff>12700</xdr:rowOff>
        </xdr:from>
        <xdr:to>
          <xdr:col>3</xdr:col>
          <xdr:colOff>241300</xdr:colOff>
          <xdr:row>22</xdr:row>
          <xdr:rowOff>241300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xmlns="" id="{00000000-0008-0000-0600-00000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23</xdr:row>
          <xdr:rowOff>0</xdr:rowOff>
        </xdr:from>
        <xdr:to>
          <xdr:col>3</xdr:col>
          <xdr:colOff>241300</xdr:colOff>
          <xdr:row>23</xdr:row>
          <xdr:rowOff>228600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xmlns="" id="{00000000-0008-0000-0600-00000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24</xdr:row>
          <xdr:rowOff>0</xdr:rowOff>
        </xdr:from>
        <xdr:to>
          <xdr:col>3</xdr:col>
          <xdr:colOff>228600</xdr:colOff>
          <xdr:row>24</xdr:row>
          <xdr:rowOff>228600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xmlns="" id="{00000000-0008-0000-0600-00000B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25</xdr:row>
          <xdr:rowOff>0</xdr:rowOff>
        </xdr:from>
        <xdr:to>
          <xdr:col>3</xdr:col>
          <xdr:colOff>228600</xdr:colOff>
          <xdr:row>25</xdr:row>
          <xdr:rowOff>203200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xmlns="" id="{00000000-0008-0000-0600-00000C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368300</xdr:rowOff>
        </xdr:from>
        <xdr:to>
          <xdr:col>3</xdr:col>
          <xdr:colOff>241300</xdr:colOff>
          <xdr:row>28</xdr:row>
          <xdr:rowOff>215900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xmlns="" id="{00000000-0008-0000-0600-00000D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30</xdr:row>
          <xdr:rowOff>558800</xdr:rowOff>
        </xdr:from>
        <xdr:to>
          <xdr:col>3</xdr:col>
          <xdr:colOff>228600</xdr:colOff>
          <xdr:row>31</xdr:row>
          <xdr:rowOff>190500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xmlns="" id="{00000000-0008-0000-0600-000010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28</xdr:row>
          <xdr:rowOff>368300</xdr:rowOff>
        </xdr:from>
        <xdr:to>
          <xdr:col>3</xdr:col>
          <xdr:colOff>241300</xdr:colOff>
          <xdr:row>29</xdr:row>
          <xdr:rowOff>215900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xmlns="" id="{00000000-0008-0000-0600-00001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29</xdr:row>
          <xdr:rowOff>368300</xdr:rowOff>
        </xdr:from>
        <xdr:to>
          <xdr:col>3</xdr:col>
          <xdr:colOff>241300</xdr:colOff>
          <xdr:row>30</xdr:row>
          <xdr:rowOff>215900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xmlns="" id="{00000000-0008-0000-0600-00001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34</xdr:row>
          <xdr:rowOff>12700</xdr:rowOff>
        </xdr:from>
        <xdr:to>
          <xdr:col>3</xdr:col>
          <xdr:colOff>241300</xdr:colOff>
          <xdr:row>34</xdr:row>
          <xdr:rowOff>241300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xmlns="" id="{00000000-0008-0000-0600-00001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36</xdr:row>
          <xdr:rowOff>25400</xdr:rowOff>
        </xdr:from>
        <xdr:to>
          <xdr:col>3</xdr:col>
          <xdr:colOff>228600</xdr:colOff>
          <xdr:row>36</xdr:row>
          <xdr:rowOff>254000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xmlns="" id="{00000000-0008-0000-0600-00001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37</xdr:row>
          <xdr:rowOff>0</xdr:rowOff>
        </xdr:from>
        <xdr:to>
          <xdr:col>3</xdr:col>
          <xdr:colOff>228600</xdr:colOff>
          <xdr:row>37</xdr:row>
          <xdr:rowOff>203200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xmlns="" id="{00000000-0008-0000-0600-00001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34</xdr:row>
          <xdr:rowOff>749300</xdr:rowOff>
        </xdr:from>
        <xdr:to>
          <xdr:col>3</xdr:col>
          <xdr:colOff>241300</xdr:colOff>
          <xdr:row>35</xdr:row>
          <xdr:rowOff>228600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xmlns="" id="{00000000-0008-0000-0600-00001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406400</xdr:rowOff>
        </xdr:from>
        <xdr:to>
          <xdr:col>3</xdr:col>
          <xdr:colOff>241300</xdr:colOff>
          <xdr:row>40</xdr:row>
          <xdr:rowOff>215900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xmlns="" id="{00000000-0008-0000-0600-00001B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41</xdr:row>
          <xdr:rowOff>939800</xdr:rowOff>
        </xdr:from>
        <xdr:to>
          <xdr:col>3</xdr:col>
          <xdr:colOff>228600</xdr:colOff>
          <xdr:row>42</xdr:row>
          <xdr:rowOff>25400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xmlns="" id="{00000000-0008-0000-0600-00001D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25400</xdr:rowOff>
        </xdr:from>
        <xdr:to>
          <xdr:col>3</xdr:col>
          <xdr:colOff>228600</xdr:colOff>
          <xdr:row>43</xdr:row>
          <xdr:rowOff>228600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xmlns="" id="{00000000-0008-0000-0600-00001E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1689100</xdr:rowOff>
        </xdr:from>
        <xdr:to>
          <xdr:col>3</xdr:col>
          <xdr:colOff>241300</xdr:colOff>
          <xdr:row>41</xdr:row>
          <xdr:rowOff>203200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xmlns="" id="{00000000-0008-0000-0600-00001F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3</xdr:col>
          <xdr:colOff>241300</xdr:colOff>
          <xdr:row>48</xdr:row>
          <xdr:rowOff>228600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xmlns="" id="{00000000-0008-0000-0600-00002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49</xdr:row>
          <xdr:rowOff>50800</xdr:rowOff>
        </xdr:from>
        <xdr:to>
          <xdr:col>3</xdr:col>
          <xdr:colOff>241300</xdr:colOff>
          <xdr:row>49</xdr:row>
          <xdr:rowOff>279400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xmlns="" id="{00000000-0008-0000-0600-00002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50</xdr:row>
          <xdr:rowOff>38100</xdr:rowOff>
        </xdr:from>
        <xdr:to>
          <xdr:col>3</xdr:col>
          <xdr:colOff>241300</xdr:colOff>
          <xdr:row>50</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xmlns="" id="{00000000-0008-0000-0600-00002B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51</xdr:row>
          <xdr:rowOff>25400</xdr:rowOff>
        </xdr:from>
        <xdr:to>
          <xdr:col>3</xdr:col>
          <xdr:colOff>241300</xdr:colOff>
          <xdr:row>51</xdr:row>
          <xdr:rowOff>254000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xmlns="" id="{00000000-0008-0000-0600-00002D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241300</xdr:colOff>
          <xdr:row>56</xdr:row>
          <xdr:rowOff>228600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xmlns="" id="{00000000-0008-0000-0600-00002E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57</xdr:row>
          <xdr:rowOff>12700</xdr:rowOff>
        </xdr:from>
        <xdr:to>
          <xdr:col>3</xdr:col>
          <xdr:colOff>241300</xdr:colOff>
          <xdr:row>57</xdr:row>
          <xdr:rowOff>241300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xmlns="" id="{00000000-0008-0000-0600-000030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57</xdr:row>
          <xdr:rowOff>558800</xdr:rowOff>
        </xdr:from>
        <xdr:to>
          <xdr:col>3</xdr:col>
          <xdr:colOff>241300</xdr:colOff>
          <xdr:row>58</xdr:row>
          <xdr:rowOff>215900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xmlns="" id="{00000000-0008-0000-0600-00003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59</xdr:row>
          <xdr:rowOff>25400</xdr:rowOff>
        </xdr:from>
        <xdr:to>
          <xdr:col>3</xdr:col>
          <xdr:colOff>241300</xdr:colOff>
          <xdr:row>59</xdr:row>
          <xdr:rowOff>254000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xmlns="" id="{00000000-0008-0000-0600-00003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62</xdr:row>
          <xdr:rowOff>12700</xdr:rowOff>
        </xdr:from>
        <xdr:to>
          <xdr:col>3</xdr:col>
          <xdr:colOff>241300</xdr:colOff>
          <xdr:row>62</xdr:row>
          <xdr:rowOff>241300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xmlns="" id="{00000000-0008-0000-0600-00003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3</xdr:col>
          <xdr:colOff>241300</xdr:colOff>
          <xdr:row>63</xdr:row>
          <xdr:rowOff>228600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xmlns="" id="{00000000-0008-0000-0600-00003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63</xdr:row>
          <xdr:rowOff>749300</xdr:rowOff>
        </xdr:from>
        <xdr:to>
          <xdr:col>3</xdr:col>
          <xdr:colOff>241300</xdr:colOff>
          <xdr:row>64</xdr:row>
          <xdr:rowOff>215900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xmlns="" id="{00000000-0008-0000-0600-00003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65</xdr:row>
          <xdr:rowOff>0</xdr:rowOff>
        </xdr:from>
        <xdr:to>
          <xdr:col>3</xdr:col>
          <xdr:colOff>241300</xdr:colOff>
          <xdr:row>65</xdr:row>
          <xdr:rowOff>228600</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xmlns="" id="{00000000-0008-0000-0600-00003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69</xdr:row>
          <xdr:rowOff>381000</xdr:rowOff>
        </xdr:from>
        <xdr:to>
          <xdr:col>3</xdr:col>
          <xdr:colOff>241300</xdr:colOff>
          <xdr:row>70</xdr:row>
          <xdr:rowOff>215900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xmlns="" id="{00000000-0008-0000-0600-00005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71</xdr:row>
          <xdr:rowOff>25400</xdr:rowOff>
        </xdr:from>
        <xdr:to>
          <xdr:col>3</xdr:col>
          <xdr:colOff>241300</xdr:colOff>
          <xdr:row>71</xdr:row>
          <xdr:rowOff>254000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xmlns="" id="{00000000-0008-0000-0600-00005C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72</xdr:row>
          <xdr:rowOff>12700</xdr:rowOff>
        </xdr:from>
        <xdr:to>
          <xdr:col>3</xdr:col>
          <xdr:colOff>241300</xdr:colOff>
          <xdr:row>72</xdr:row>
          <xdr:rowOff>241300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xmlns="" id="{00000000-0008-0000-0600-00005D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72</xdr:row>
          <xdr:rowOff>939800</xdr:rowOff>
        </xdr:from>
        <xdr:to>
          <xdr:col>3</xdr:col>
          <xdr:colOff>241300</xdr:colOff>
          <xdr:row>73</xdr:row>
          <xdr:rowOff>215900</xdr:rowOff>
        </xdr:to>
        <xdr:sp macro="" textlink="">
          <xdr:nvSpPr>
            <xdr:cNvPr id="20575" name="Check Box 95" hidden="1">
              <a:extLst>
                <a:ext uri="{63B3BB69-23CF-44E3-9099-C40C66FF867C}">
                  <a14:compatExt spid="_x0000_s20575"/>
                </a:ext>
                <a:ext uri="{FF2B5EF4-FFF2-40B4-BE49-F238E27FC236}">
                  <a16:creationId xmlns:a16="http://schemas.microsoft.com/office/drawing/2014/main" xmlns="" id="{00000000-0008-0000-0600-00005F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8</xdr:col>
      <xdr:colOff>322811</xdr:colOff>
      <xdr:row>0</xdr:row>
      <xdr:rowOff>95250</xdr:rowOff>
    </xdr:from>
    <xdr:to>
      <xdr:col>9</xdr:col>
      <xdr:colOff>1847731</xdr:colOff>
      <xdr:row>0</xdr:row>
      <xdr:rowOff>529590</xdr:rowOff>
    </xdr:to>
    <xdr:pic>
      <xdr:nvPicPr>
        <xdr:cNvPr id="43" name="Picture 42">
          <a:extLst>
            <a:ext uri="{FF2B5EF4-FFF2-40B4-BE49-F238E27FC236}">
              <a16:creationId xmlns:a16="http://schemas.microsoft.com/office/drawing/2014/main" xmlns="" id="{00000000-0008-0000-0600-00002B000000}"/>
            </a:ext>
          </a:extLst>
        </xdr:cNvPr>
        <xdr:cNvPicPr>
          <a:picLocks noChangeAspect="1"/>
        </xdr:cNvPicPr>
      </xdr:nvPicPr>
      <xdr:blipFill>
        <a:blip xmlns:r="http://schemas.openxmlformats.org/officeDocument/2006/relationships" r:embed="rId1"/>
        <a:stretch>
          <a:fillRect/>
        </a:stretch>
      </xdr:blipFill>
      <xdr:spPr>
        <a:xfrm>
          <a:off x="8866736" y="95250"/>
          <a:ext cx="2134520" cy="424815"/>
        </a:xfrm>
        <a:prstGeom prst="rect">
          <a:avLst/>
        </a:prstGeom>
      </xdr:spPr>
    </xdr:pic>
    <xdr:clientData/>
  </xdr:twoCellAnchor>
  <xdr:twoCellAnchor editAs="oneCell">
    <xdr:from>
      <xdr:col>0</xdr:col>
      <xdr:colOff>76200</xdr:colOff>
      <xdr:row>0</xdr:row>
      <xdr:rowOff>19050</xdr:rowOff>
    </xdr:from>
    <xdr:to>
      <xdr:col>1</xdr:col>
      <xdr:colOff>17145</xdr:colOff>
      <xdr:row>0</xdr:row>
      <xdr:rowOff>589077</xdr:rowOff>
    </xdr:to>
    <xdr:pic>
      <xdr:nvPicPr>
        <xdr:cNvPr id="45" name="Picture 44">
          <a:extLst>
            <a:ext uri="{FF2B5EF4-FFF2-40B4-BE49-F238E27FC236}">
              <a16:creationId xmlns:a16="http://schemas.microsoft.com/office/drawing/2014/main" xmlns="" id="{00000000-0008-0000-0600-00002D000000}"/>
            </a:ext>
          </a:extLst>
        </xdr:cNvPr>
        <xdr:cNvPicPr>
          <a:picLocks noChangeAspect="1"/>
        </xdr:cNvPicPr>
      </xdr:nvPicPr>
      <xdr:blipFill rotWithShape="1">
        <a:blip xmlns:r="http://schemas.openxmlformats.org/officeDocument/2006/relationships" r:embed="rId2"/>
        <a:srcRect r="58290"/>
        <a:stretch/>
      </xdr:blipFill>
      <xdr:spPr>
        <a:xfrm>
          <a:off x="76200" y="19050"/>
          <a:ext cx="561975" cy="585267"/>
        </a:xfrm>
        <a:prstGeom prst="rect">
          <a:avLst/>
        </a:prstGeom>
      </xdr:spPr>
    </xdr:pic>
    <xdr:clientData/>
  </xdr:twoCellAnchor>
  <xdr:oneCellAnchor>
    <xdr:from>
      <xdr:col>0</xdr:col>
      <xdr:colOff>76200</xdr:colOff>
      <xdr:row>0</xdr:row>
      <xdr:rowOff>19050</xdr:rowOff>
    </xdr:from>
    <xdr:ext cx="579120" cy="587172"/>
    <xdr:pic>
      <xdr:nvPicPr>
        <xdr:cNvPr id="44" name="Picture 43">
          <a:extLst>
            <a:ext uri="{FF2B5EF4-FFF2-40B4-BE49-F238E27FC236}">
              <a16:creationId xmlns:a16="http://schemas.microsoft.com/office/drawing/2014/main" xmlns="" id="{00000000-0008-0000-0600-00002C000000}"/>
            </a:ext>
          </a:extLst>
        </xdr:cNvPr>
        <xdr:cNvPicPr>
          <a:picLocks noChangeAspect="1"/>
        </xdr:cNvPicPr>
      </xdr:nvPicPr>
      <xdr:blipFill rotWithShape="1">
        <a:blip xmlns:r="http://schemas.openxmlformats.org/officeDocument/2006/relationships" r:embed="rId2"/>
        <a:srcRect r="58290"/>
        <a:stretch/>
      </xdr:blipFill>
      <xdr:spPr>
        <a:xfrm>
          <a:off x="76200" y="15240"/>
          <a:ext cx="579120" cy="58717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6</xdr:row>
          <xdr:rowOff>0</xdr:rowOff>
        </xdr:from>
        <xdr:to>
          <xdr:col>3</xdr:col>
          <xdr:colOff>279400</xdr:colOff>
          <xdr:row>6</xdr:row>
          <xdr:rowOff>215900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xmlns="" id="{00000000-0008-0000-0700-000001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xdr:row>
          <xdr:rowOff>368300</xdr:rowOff>
        </xdr:from>
        <xdr:to>
          <xdr:col>3</xdr:col>
          <xdr:colOff>279400</xdr:colOff>
          <xdr:row>7</xdr:row>
          <xdr:rowOff>228600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xmlns="" id="{00000000-0008-0000-0700-000002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xdr:row>
          <xdr:rowOff>12700</xdr:rowOff>
        </xdr:from>
        <xdr:to>
          <xdr:col>3</xdr:col>
          <xdr:colOff>279400</xdr:colOff>
          <xdr:row>8</xdr:row>
          <xdr:rowOff>241300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xmlns="" id="{00000000-0008-0000-0700-000003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0</xdr:rowOff>
        </xdr:from>
        <xdr:to>
          <xdr:col>3</xdr:col>
          <xdr:colOff>279400</xdr:colOff>
          <xdr:row>9</xdr:row>
          <xdr:rowOff>203200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xmlns="" id="{00000000-0008-0000-0700-000004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177800</xdr:rowOff>
        </xdr:from>
        <xdr:to>
          <xdr:col>3</xdr:col>
          <xdr:colOff>279400</xdr:colOff>
          <xdr:row>14</xdr:row>
          <xdr:rowOff>292100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xmlns="" id="{00000000-0008-0000-0700-000005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368300</xdr:rowOff>
        </xdr:from>
        <xdr:to>
          <xdr:col>3</xdr:col>
          <xdr:colOff>279400</xdr:colOff>
          <xdr:row>15</xdr:row>
          <xdr:rowOff>215900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xmlns="" id="{00000000-0008-0000-0700-000006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3</xdr:col>
          <xdr:colOff>266700</xdr:colOff>
          <xdr:row>16</xdr:row>
          <xdr:rowOff>241300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xmlns="" id="{00000000-0008-0000-0700-000007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266700</xdr:colOff>
          <xdr:row>17</xdr:row>
          <xdr:rowOff>203200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xmlns="" id="{00000000-0008-0000-0700-000008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21</xdr:row>
          <xdr:rowOff>114300</xdr:rowOff>
        </xdr:from>
        <xdr:to>
          <xdr:col>3</xdr:col>
          <xdr:colOff>266700</xdr:colOff>
          <xdr:row>22</xdr:row>
          <xdr:rowOff>292100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xmlns="" id="{00000000-0008-0000-0700-000009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23</xdr:row>
          <xdr:rowOff>0</xdr:rowOff>
        </xdr:from>
        <xdr:to>
          <xdr:col>3</xdr:col>
          <xdr:colOff>254000</xdr:colOff>
          <xdr:row>23</xdr:row>
          <xdr:rowOff>228600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xmlns="" id="{00000000-0008-0000-0700-00000A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24</xdr:row>
          <xdr:rowOff>0</xdr:rowOff>
        </xdr:from>
        <xdr:to>
          <xdr:col>3</xdr:col>
          <xdr:colOff>254000</xdr:colOff>
          <xdr:row>24</xdr:row>
          <xdr:rowOff>228600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xmlns="" id="{00000000-0008-0000-0700-00000B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25</xdr:row>
          <xdr:rowOff>0</xdr:rowOff>
        </xdr:from>
        <xdr:to>
          <xdr:col>3</xdr:col>
          <xdr:colOff>254000</xdr:colOff>
          <xdr:row>25</xdr:row>
          <xdr:rowOff>203200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xmlns="" id="{00000000-0008-0000-0700-00000C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35</xdr:row>
          <xdr:rowOff>2070100</xdr:rowOff>
        </xdr:from>
        <xdr:to>
          <xdr:col>3</xdr:col>
          <xdr:colOff>190500</xdr:colOff>
          <xdr:row>37</xdr:row>
          <xdr:rowOff>50800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xmlns="" id="{00000000-0008-0000-0700-00000D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38</xdr:row>
          <xdr:rowOff>558800</xdr:rowOff>
        </xdr:from>
        <xdr:to>
          <xdr:col>3</xdr:col>
          <xdr:colOff>177800</xdr:colOff>
          <xdr:row>40</xdr:row>
          <xdr:rowOff>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xmlns="" id="{00000000-0008-0000-0700-00000E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36</xdr:row>
          <xdr:rowOff>101600</xdr:rowOff>
        </xdr:from>
        <xdr:to>
          <xdr:col>3</xdr:col>
          <xdr:colOff>190500</xdr:colOff>
          <xdr:row>38</xdr:row>
          <xdr:rowOff>63500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xmlns="" id="{00000000-0008-0000-0700-00000F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37</xdr:row>
          <xdr:rowOff>558800</xdr:rowOff>
        </xdr:from>
        <xdr:to>
          <xdr:col>3</xdr:col>
          <xdr:colOff>190500</xdr:colOff>
          <xdr:row>39</xdr:row>
          <xdr:rowOff>38100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xmlns="" id="{00000000-0008-0000-0700-000010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29</xdr:row>
          <xdr:rowOff>355600</xdr:rowOff>
        </xdr:from>
        <xdr:to>
          <xdr:col>3</xdr:col>
          <xdr:colOff>254000</xdr:colOff>
          <xdr:row>31</xdr:row>
          <xdr:rowOff>50800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xmlns="" id="{00000000-0008-0000-0700-000011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31</xdr:row>
          <xdr:rowOff>431800</xdr:rowOff>
        </xdr:from>
        <xdr:to>
          <xdr:col>3</xdr:col>
          <xdr:colOff>254000</xdr:colOff>
          <xdr:row>32</xdr:row>
          <xdr:rowOff>215900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xmlns="" id="{00000000-0008-0000-0700-000012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33</xdr:row>
          <xdr:rowOff>0</xdr:rowOff>
        </xdr:from>
        <xdr:to>
          <xdr:col>3</xdr:col>
          <xdr:colOff>254000</xdr:colOff>
          <xdr:row>33</xdr:row>
          <xdr:rowOff>203200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xmlns="" id="{00000000-0008-0000-0700-000013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30</xdr:row>
          <xdr:rowOff>101600</xdr:rowOff>
        </xdr:from>
        <xdr:to>
          <xdr:col>3</xdr:col>
          <xdr:colOff>254000</xdr:colOff>
          <xdr:row>31</xdr:row>
          <xdr:rowOff>368300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xmlns="" id="{00000000-0008-0000-0700-000014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43</xdr:row>
          <xdr:rowOff>406400</xdr:rowOff>
        </xdr:from>
        <xdr:to>
          <xdr:col>3</xdr:col>
          <xdr:colOff>266700</xdr:colOff>
          <xdr:row>45</xdr:row>
          <xdr:rowOff>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xmlns="" id="{00000000-0008-0000-0700-000015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520700</xdr:rowOff>
        </xdr:from>
        <xdr:to>
          <xdr:col>3</xdr:col>
          <xdr:colOff>254000</xdr:colOff>
          <xdr:row>46</xdr:row>
          <xdr:rowOff>254000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xmlns="" id="{00000000-0008-0000-0700-000016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46</xdr:row>
          <xdr:rowOff>368300</xdr:rowOff>
        </xdr:from>
        <xdr:to>
          <xdr:col>3</xdr:col>
          <xdr:colOff>254000</xdr:colOff>
          <xdr:row>47</xdr:row>
          <xdr:rowOff>203200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xmlns="" id="{00000000-0008-0000-0700-000017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45</xdr:row>
          <xdr:rowOff>0</xdr:rowOff>
        </xdr:from>
        <xdr:to>
          <xdr:col>3</xdr:col>
          <xdr:colOff>254000</xdr:colOff>
          <xdr:row>45</xdr:row>
          <xdr:rowOff>241300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xmlns="" id="{00000000-0008-0000-0700-000018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51</xdr:row>
          <xdr:rowOff>571500</xdr:rowOff>
        </xdr:from>
        <xdr:to>
          <xdr:col>3</xdr:col>
          <xdr:colOff>254000</xdr:colOff>
          <xdr:row>52</xdr:row>
          <xdr:rowOff>304800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xmlns="" id="{00000000-0008-0000-0700-000019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52</xdr:row>
          <xdr:rowOff>508000</xdr:rowOff>
        </xdr:from>
        <xdr:to>
          <xdr:col>3</xdr:col>
          <xdr:colOff>254000</xdr:colOff>
          <xdr:row>53</xdr:row>
          <xdr:rowOff>279400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xmlns="" id="{00000000-0008-0000-0700-00001A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53</xdr:row>
          <xdr:rowOff>736600</xdr:rowOff>
        </xdr:from>
        <xdr:to>
          <xdr:col>3</xdr:col>
          <xdr:colOff>254000</xdr:colOff>
          <xdr:row>54</xdr:row>
          <xdr:rowOff>25400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xmlns="" id="{00000000-0008-0000-0700-00001B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55</xdr:row>
          <xdr:rowOff>25400</xdr:rowOff>
        </xdr:from>
        <xdr:to>
          <xdr:col>3</xdr:col>
          <xdr:colOff>254000</xdr:colOff>
          <xdr:row>55</xdr:row>
          <xdr:rowOff>254000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xmlns="" id="{00000000-0008-0000-0700-00001C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57</xdr:row>
          <xdr:rowOff>165100</xdr:rowOff>
        </xdr:from>
        <xdr:to>
          <xdr:col>3</xdr:col>
          <xdr:colOff>254000</xdr:colOff>
          <xdr:row>59</xdr:row>
          <xdr:rowOff>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xmlns="" id="{00000000-0008-0000-0700-00001D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58</xdr:row>
          <xdr:rowOff>139700</xdr:rowOff>
        </xdr:from>
        <xdr:to>
          <xdr:col>3</xdr:col>
          <xdr:colOff>254000</xdr:colOff>
          <xdr:row>59</xdr:row>
          <xdr:rowOff>317500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xmlns="" id="{00000000-0008-0000-0700-00001E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59</xdr:row>
          <xdr:rowOff>368300</xdr:rowOff>
        </xdr:from>
        <xdr:to>
          <xdr:col>3</xdr:col>
          <xdr:colOff>254000</xdr:colOff>
          <xdr:row>60</xdr:row>
          <xdr:rowOff>228600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xmlns="" id="{00000000-0008-0000-0700-00001F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61</xdr:row>
          <xdr:rowOff>0</xdr:rowOff>
        </xdr:from>
        <xdr:to>
          <xdr:col>3</xdr:col>
          <xdr:colOff>254000</xdr:colOff>
          <xdr:row>61</xdr:row>
          <xdr:rowOff>228600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xmlns="" id="{00000000-0008-0000-0700-000020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8</xdr:col>
      <xdr:colOff>443865</xdr:colOff>
      <xdr:row>0</xdr:row>
      <xdr:rowOff>74295</xdr:rowOff>
    </xdr:from>
    <xdr:to>
      <xdr:col>9</xdr:col>
      <xdr:colOff>2092206</xdr:colOff>
      <xdr:row>0</xdr:row>
      <xdr:rowOff>535305</xdr:rowOff>
    </xdr:to>
    <xdr:pic>
      <xdr:nvPicPr>
        <xdr:cNvPr id="35" name="Picture 34">
          <a:extLst>
            <a:ext uri="{FF2B5EF4-FFF2-40B4-BE49-F238E27FC236}">
              <a16:creationId xmlns:a16="http://schemas.microsoft.com/office/drawing/2014/main" xmlns="" id="{00000000-0008-0000-0700-000023000000}"/>
            </a:ext>
          </a:extLst>
        </xdr:cNvPr>
        <xdr:cNvPicPr>
          <a:picLocks noChangeAspect="1"/>
        </xdr:cNvPicPr>
      </xdr:nvPicPr>
      <xdr:blipFill>
        <a:blip xmlns:r="http://schemas.openxmlformats.org/officeDocument/2006/relationships" r:embed="rId1"/>
        <a:stretch>
          <a:fillRect/>
        </a:stretch>
      </xdr:blipFill>
      <xdr:spPr>
        <a:xfrm>
          <a:off x="9073515" y="74295"/>
          <a:ext cx="2251591" cy="461010"/>
        </a:xfrm>
        <a:prstGeom prst="rect">
          <a:avLst/>
        </a:prstGeom>
      </xdr:spPr>
    </xdr:pic>
    <xdr:clientData/>
  </xdr:twoCellAnchor>
  <xdr:twoCellAnchor editAs="oneCell">
    <xdr:from>
      <xdr:col>0</xdr:col>
      <xdr:colOff>57150</xdr:colOff>
      <xdr:row>0</xdr:row>
      <xdr:rowOff>28575</xdr:rowOff>
    </xdr:from>
    <xdr:to>
      <xdr:col>1</xdr:col>
      <xdr:colOff>19050</xdr:colOff>
      <xdr:row>1</xdr:row>
      <xdr:rowOff>16307</xdr:rowOff>
    </xdr:to>
    <xdr:pic>
      <xdr:nvPicPr>
        <xdr:cNvPr id="37" name="Picture 36">
          <a:extLst>
            <a:ext uri="{FF2B5EF4-FFF2-40B4-BE49-F238E27FC236}">
              <a16:creationId xmlns:a16="http://schemas.microsoft.com/office/drawing/2014/main" xmlns="" id="{00000000-0008-0000-0700-000025000000}"/>
            </a:ext>
          </a:extLst>
        </xdr:cNvPr>
        <xdr:cNvPicPr>
          <a:picLocks noChangeAspect="1"/>
        </xdr:cNvPicPr>
      </xdr:nvPicPr>
      <xdr:blipFill rotWithShape="1">
        <a:blip xmlns:r="http://schemas.openxmlformats.org/officeDocument/2006/relationships" r:embed="rId2"/>
        <a:srcRect r="58290"/>
        <a:stretch/>
      </xdr:blipFill>
      <xdr:spPr>
        <a:xfrm>
          <a:off x="57150" y="28575"/>
          <a:ext cx="561975" cy="5852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635000</xdr:colOff>
          <xdr:row>6</xdr:row>
          <xdr:rowOff>12700</xdr:rowOff>
        </xdr:from>
        <xdr:to>
          <xdr:col>3</xdr:col>
          <xdr:colOff>254000</xdr:colOff>
          <xdr:row>6</xdr:row>
          <xdr:rowOff>241300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xmlns="" id="{00000000-0008-0000-0800-000001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6</xdr:row>
          <xdr:rowOff>368300</xdr:rowOff>
        </xdr:from>
        <xdr:to>
          <xdr:col>3</xdr:col>
          <xdr:colOff>254000</xdr:colOff>
          <xdr:row>7</xdr:row>
          <xdr:rowOff>38100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xmlns="" id="{00000000-0008-0000-0800-000002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8</xdr:row>
          <xdr:rowOff>12700</xdr:rowOff>
        </xdr:from>
        <xdr:to>
          <xdr:col>3</xdr:col>
          <xdr:colOff>254000</xdr:colOff>
          <xdr:row>8</xdr:row>
          <xdr:rowOff>241300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xmlns="" id="{00000000-0008-0000-0800-000003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9</xdr:row>
          <xdr:rowOff>0</xdr:rowOff>
        </xdr:from>
        <xdr:to>
          <xdr:col>3</xdr:col>
          <xdr:colOff>254000</xdr:colOff>
          <xdr:row>9</xdr:row>
          <xdr:rowOff>203200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xmlns="" id="{00000000-0008-0000-0800-000004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25400</xdr:rowOff>
        </xdr:from>
        <xdr:to>
          <xdr:col>3</xdr:col>
          <xdr:colOff>279400</xdr:colOff>
          <xdr:row>14</xdr:row>
          <xdr:rowOff>228600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xmlns="" id="{00000000-0008-0000-0800-000005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368300</xdr:rowOff>
        </xdr:from>
        <xdr:to>
          <xdr:col>3</xdr:col>
          <xdr:colOff>279400</xdr:colOff>
          <xdr:row>15</xdr:row>
          <xdr:rowOff>203200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xmlns="" id="{00000000-0008-0000-0800-000006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3</xdr:col>
          <xdr:colOff>266700</xdr:colOff>
          <xdr:row>16</xdr:row>
          <xdr:rowOff>241300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xmlns="" id="{00000000-0008-0000-0800-000007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266700</xdr:colOff>
          <xdr:row>17</xdr:row>
          <xdr:rowOff>203200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xmlns="" id="{00000000-0008-0000-0800-000008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406400</xdr:rowOff>
        </xdr:from>
        <xdr:to>
          <xdr:col>3</xdr:col>
          <xdr:colOff>266700</xdr:colOff>
          <xdr:row>20</xdr:row>
          <xdr:rowOff>228600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xmlns="" id="{00000000-0008-0000-0800-000009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342900</xdr:rowOff>
        </xdr:from>
        <xdr:to>
          <xdr:col>3</xdr:col>
          <xdr:colOff>254000</xdr:colOff>
          <xdr:row>22</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xmlns="" id="{00000000-0008-0000-0800-00000A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21</xdr:row>
          <xdr:rowOff>368300</xdr:rowOff>
        </xdr:from>
        <xdr:to>
          <xdr:col>3</xdr:col>
          <xdr:colOff>254000</xdr:colOff>
          <xdr:row>22</xdr:row>
          <xdr:rowOff>215900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xmlns="" id="{00000000-0008-0000-0800-00000B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23</xdr:row>
          <xdr:rowOff>25400</xdr:rowOff>
        </xdr:from>
        <xdr:to>
          <xdr:col>3</xdr:col>
          <xdr:colOff>241300</xdr:colOff>
          <xdr:row>23</xdr:row>
          <xdr:rowOff>215900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xmlns="" id="{00000000-0008-0000-0800-00000C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33</xdr:row>
          <xdr:rowOff>139700</xdr:rowOff>
        </xdr:from>
        <xdr:to>
          <xdr:col>3</xdr:col>
          <xdr:colOff>254000</xdr:colOff>
          <xdr:row>35</xdr:row>
          <xdr:rowOff>63500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xmlns="" id="{00000000-0008-0000-0800-00000D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37</xdr:row>
          <xdr:rowOff>0</xdr:rowOff>
        </xdr:from>
        <xdr:to>
          <xdr:col>3</xdr:col>
          <xdr:colOff>254000</xdr:colOff>
          <xdr:row>37</xdr:row>
          <xdr:rowOff>177800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xmlns="" id="{00000000-0008-0000-0800-00000E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635000</xdr:colOff>
          <xdr:row>35</xdr:row>
          <xdr:rowOff>25400</xdr:rowOff>
        </xdr:from>
        <xdr:to>
          <xdr:col>3</xdr:col>
          <xdr:colOff>254000</xdr:colOff>
          <xdr:row>35</xdr:row>
          <xdr:rowOff>254000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xmlns="" id="{00000000-0008-0000-0800-00000F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12700</xdr:rowOff>
        </xdr:from>
        <xdr:to>
          <xdr:col>3</xdr:col>
          <xdr:colOff>254000</xdr:colOff>
          <xdr:row>36</xdr:row>
          <xdr:rowOff>228600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xmlns="" id="{00000000-0008-0000-0800-000010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139700</xdr:rowOff>
        </xdr:from>
        <xdr:to>
          <xdr:col>3</xdr:col>
          <xdr:colOff>279400</xdr:colOff>
          <xdr:row>29</xdr:row>
          <xdr:rowOff>25400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xmlns="" id="{00000000-0008-0000-0800-000011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25400</xdr:rowOff>
        </xdr:from>
        <xdr:to>
          <xdr:col>3</xdr:col>
          <xdr:colOff>266700</xdr:colOff>
          <xdr:row>30</xdr:row>
          <xdr:rowOff>254000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xmlns="" id="{00000000-0008-0000-0800-000012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266700</xdr:colOff>
          <xdr:row>31</xdr:row>
          <xdr:rowOff>203200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xmlns="" id="{00000000-0008-0000-0800-000013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139700</xdr:rowOff>
        </xdr:from>
        <xdr:to>
          <xdr:col>3</xdr:col>
          <xdr:colOff>279400</xdr:colOff>
          <xdr:row>29</xdr:row>
          <xdr:rowOff>304800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xmlns="" id="{00000000-0008-0000-0800-000014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8</xdr:col>
      <xdr:colOff>177165</xdr:colOff>
      <xdr:row>0</xdr:row>
      <xdr:rowOff>87630</xdr:rowOff>
    </xdr:from>
    <xdr:to>
      <xdr:col>9</xdr:col>
      <xdr:colOff>1845826</xdr:colOff>
      <xdr:row>0</xdr:row>
      <xdr:rowOff>548640</xdr:rowOff>
    </xdr:to>
    <xdr:pic>
      <xdr:nvPicPr>
        <xdr:cNvPr id="23" name="Picture 22">
          <a:extLst>
            <a:ext uri="{FF2B5EF4-FFF2-40B4-BE49-F238E27FC236}">
              <a16:creationId xmlns:a16="http://schemas.microsoft.com/office/drawing/2014/main" xmlns="" id="{00000000-0008-0000-0800-000017000000}"/>
            </a:ext>
          </a:extLst>
        </xdr:cNvPr>
        <xdr:cNvPicPr>
          <a:picLocks noChangeAspect="1"/>
        </xdr:cNvPicPr>
      </xdr:nvPicPr>
      <xdr:blipFill>
        <a:blip xmlns:r="http://schemas.openxmlformats.org/officeDocument/2006/relationships" r:embed="rId1"/>
        <a:stretch>
          <a:fillRect/>
        </a:stretch>
      </xdr:blipFill>
      <xdr:spPr>
        <a:xfrm>
          <a:off x="8835390" y="87630"/>
          <a:ext cx="2268736" cy="451485"/>
        </a:xfrm>
        <a:prstGeom prst="rect">
          <a:avLst/>
        </a:prstGeom>
      </xdr:spPr>
    </xdr:pic>
    <xdr:clientData/>
  </xdr:twoCellAnchor>
  <xdr:twoCellAnchor editAs="oneCell">
    <xdr:from>
      <xdr:col>0</xdr:col>
      <xdr:colOff>66675</xdr:colOff>
      <xdr:row>0</xdr:row>
      <xdr:rowOff>19050</xdr:rowOff>
    </xdr:from>
    <xdr:to>
      <xdr:col>1</xdr:col>
      <xdr:colOff>2540</xdr:colOff>
      <xdr:row>0</xdr:row>
      <xdr:rowOff>604952</xdr:rowOff>
    </xdr:to>
    <xdr:pic>
      <xdr:nvPicPr>
        <xdr:cNvPr id="24" name="Picture 23">
          <a:extLst>
            <a:ext uri="{FF2B5EF4-FFF2-40B4-BE49-F238E27FC236}">
              <a16:creationId xmlns:a16="http://schemas.microsoft.com/office/drawing/2014/main" xmlns="" id="{00000000-0008-0000-0800-000018000000}"/>
            </a:ext>
          </a:extLst>
        </xdr:cNvPr>
        <xdr:cNvPicPr>
          <a:picLocks noChangeAspect="1"/>
        </xdr:cNvPicPr>
      </xdr:nvPicPr>
      <xdr:blipFill rotWithShape="1">
        <a:blip xmlns:r="http://schemas.openxmlformats.org/officeDocument/2006/relationships" r:embed="rId2"/>
        <a:srcRect r="58290"/>
        <a:stretch/>
      </xdr:blipFill>
      <xdr:spPr>
        <a:xfrm>
          <a:off x="66675" y="19050"/>
          <a:ext cx="561975" cy="585267"/>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55.xml"/><Relationship Id="rId14" Type="http://schemas.openxmlformats.org/officeDocument/2006/relationships/ctrlProp" Target="../ctrlProps/ctrlProp356.xml"/><Relationship Id="rId15" Type="http://schemas.openxmlformats.org/officeDocument/2006/relationships/ctrlProp" Target="../ctrlProps/ctrlProp357.xml"/><Relationship Id="rId16" Type="http://schemas.openxmlformats.org/officeDocument/2006/relationships/ctrlProp" Target="../ctrlProps/ctrlProp358.xml"/><Relationship Id="rId17" Type="http://schemas.openxmlformats.org/officeDocument/2006/relationships/ctrlProp" Target="../ctrlProps/ctrlProp359.xml"/><Relationship Id="rId18" Type="http://schemas.openxmlformats.org/officeDocument/2006/relationships/ctrlProp" Target="../ctrlProps/ctrlProp360.xml"/><Relationship Id="rId19" Type="http://schemas.openxmlformats.org/officeDocument/2006/relationships/ctrlProp" Target="../ctrlProps/ctrlProp361.xml"/><Relationship Id="rId63" Type="http://schemas.openxmlformats.org/officeDocument/2006/relationships/ctrlProp" Target="../ctrlProps/ctrlProp405.xml"/><Relationship Id="rId64" Type="http://schemas.openxmlformats.org/officeDocument/2006/relationships/ctrlProp" Target="../ctrlProps/ctrlProp406.xml"/><Relationship Id="rId65" Type="http://schemas.openxmlformats.org/officeDocument/2006/relationships/ctrlProp" Target="../ctrlProps/ctrlProp407.xml"/><Relationship Id="rId66" Type="http://schemas.openxmlformats.org/officeDocument/2006/relationships/ctrlProp" Target="../ctrlProps/ctrlProp408.xml"/><Relationship Id="rId67" Type="http://schemas.openxmlformats.org/officeDocument/2006/relationships/ctrlProp" Target="../ctrlProps/ctrlProp409.xml"/><Relationship Id="rId68" Type="http://schemas.openxmlformats.org/officeDocument/2006/relationships/ctrlProp" Target="../ctrlProps/ctrlProp410.xml"/><Relationship Id="rId69" Type="http://schemas.openxmlformats.org/officeDocument/2006/relationships/ctrlProp" Target="../ctrlProps/ctrlProp411.xml"/><Relationship Id="rId50" Type="http://schemas.openxmlformats.org/officeDocument/2006/relationships/ctrlProp" Target="../ctrlProps/ctrlProp392.xml"/><Relationship Id="rId51" Type="http://schemas.openxmlformats.org/officeDocument/2006/relationships/ctrlProp" Target="../ctrlProps/ctrlProp393.xml"/><Relationship Id="rId52" Type="http://schemas.openxmlformats.org/officeDocument/2006/relationships/ctrlProp" Target="../ctrlProps/ctrlProp394.xml"/><Relationship Id="rId53" Type="http://schemas.openxmlformats.org/officeDocument/2006/relationships/ctrlProp" Target="../ctrlProps/ctrlProp395.xml"/><Relationship Id="rId54" Type="http://schemas.openxmlformats.org/officeDocument/2006/relationships/ctrlProp" Target="../ctrlProps/ctrlProp396.xml"/><Relationship Id="rId55" Type="http://schemas.openxmlformats.org/officeDocument/2006/relationships/ctrlProp" Target="../ctrlProps/ctrlProp397.xml"/><Relationship Id="rId56" Type="http://schemas.openxmlformats.org/officeDocument/2006/relationships/ctrlProp" Target="../ctrlProps/ctrlProp398.xml"/><Relationship Id="rId57" Type="http://schemas.openxmlformats.org/officeDocument/2006/relationships/ctrlProp" Target="../ctrlProps/ctrlProp399.xml"/><Relationship Id="rId58" Type="http://schemas.openxmlformats.org/officeDocument/2006/relationships/ctrlProp" Target="../ctrlProps/ctrlProp400.xml"/><Relationship Id="rId59" Type="http://schemas.openxmlformats.org/officeDocument/2006/relationships/ctrlProp" Target="../ctrlProps/ctrlProp401.xml"/><Relationship Id="rId40" Type="http://schemas.openxmlformats.org/officeDocument/2006/relationships/ctrlProp" Target="../ctrlProps/ctrlProp382.xml"/><Relationship Id="rId41" Type="http://schemas.openxmlformats.org/officeDocument/2006/relationships/ctrlProp" Target="../ctrlProps/ctrlProp383.xml"/><Relationship Id="rId42" Type="http://schemas.openxmlformats.org/officeDocument/2006/relationships/ctrlProp" Target="../ctrlProps/ctrlProp384.xml"/><Relationship Id="rId43" Type="http://schemas.openxmlformats.org/officeDocument/2006/relationships/ctrlProp" Target="../ctrlProps/ctrlProp385.xml"/><Relationship Id="rId44" Type="http://schemas.openxmlformats.org/officeDocument/2006/relationships/ctrlProp" Target="../ctrlProps/ctrlProp386.xml"/><Relationship Id="rId45" Type="http://schemas.openxmlformats.org/officeDocument/2006/relationships/ctrlProp" Target="../ctrlProps/ctrlProp387.xml"/><Relationship Id="rId46" Type="http://schemas.openxmlformats.org/officeDocument/2006/relationships/ctrlProp" Target="../ctrlProps/ctrlProp388.xml"/><Relationship Id="rId47" Type="http://schemas.openxmlformats.org/officeDocument/2006/relationships/ctrlProp" Target="../ctrlProps/ctrlProp389.xml"/><Relationship Id="rId48" Type="http://schemas.openxmlformats.org/officeDocument/2006/relationships/ctrlProp" Target="../ctrlProps/ctrlProp390.xml"/><Relationship Id="rId49" Type="http://schemas.openxmlformats.org/officeDocument/2006/relationships/ctrlProp" Target="../ctrlProps/ctrlProp391.xml"/><Relationship Id="rId1" Type="http://schemas.openxmlformats.org/officeDocument/2006/relationships/hyperlink" Target="https://www.americanchemistry.com/Sustainability/Principles.html" TargetMode="External"/><Relationship Id="rId2" Type="http://schemas.openxmlformats.org/officeDocument/2006/relationships/hyperlink" Target="https://www.wbcsd.org/Programs/People/Sustainable-Development-Goals/SDG-Sector-Roadmaps/Resources/SDG-Sector-Roadmaps." TargetMode="External"/><Relationship Id="rId3" Type="http://schemas.openxmlformats.org/officeDocument/2006/relationships/printerSettings" Target="../printerSettings/printerSettings9.bin"/><Relationship Id="rId4" Type="http://schemas.openxmlformats.org/officeDocument/2006/relationships/drawing" Target="../drawings/drawing10.xml"/><Relationship Id="rId5" Type="http://schemas.openxmlformats.org/officeDocument/2006/relationships/vmlDrawing" Target="../drawings/vmlDrawing8.vml"/><Relationship Id="rId6" Type="http://schemas.openxmlformats.org/officeDocument/2006/relationships/ctrlProp" Target="../ctrlProps/ctrlProp348.xml"/><Relationship Id="rId7" Type="http://schemas.openxmlformats.org/officeDocument/2006/relationships/ctrlProp" Target="../ctrlProps/ctrlProp349.xml"/><Relationship Id="rId8" Type="http://schemas.openxmlformats.org/officeDocument/2006/relationships/ctrlProp" Target="../ctrlProps/ctrlProp350.xml"/><Relationship Id="rId9" Type="http://schemas.openxmlformats.org/officeDocument/2006/relationships/ctrlProp" Target="../ctrlProps/ctrlProp351.xml"/><Relationship Id="rId30" Type="http://schemas.openxmlformats.org/officeDocument/2006/relationships/ctrlProp" Target="../ctrlProps/ctrlProp372.xml"/><Relationship Id="rId31" Type="http://schemas.openxmlformats.org/officeDocument/2006/relationships/ctrlProp" Target="../ctrlProps/ctrlProp373.xml"/><Relationship Id="rId32" Type="http://schemas.openxmlformats.org/officeDocument/2006/relationships/ctrlProp" Target="../ctrlProps/ctrlProp374.xml"/><Relationship Id="rId33" Type="http://schemas.openxmlformats.org/officeDocument/2006/relationships/ctrlProp" Target="../ctrlProps/ctrlProp375.xml"/><Relationship Id="rId34" Type="http://schemas.openxmlformats.org/officeDocument/2006/relationships/ctrlProp" Target="../ctrlProps/ctrlProp376.xml"/><Relationship Id="rId35" Type="http://schemas.openxmlformats.org/officeDocument/2006/relationships/ctrlProp" Target="../ctrlProps/ctrlProp377.xml"/><Relationship Id="rId36" Type="http://schemas.openxmlformats.org/officeDocument/2006/relationships/ctrlProp" Target="../ctrlProps/ctrlProp378.xml"/><Relationship Id="rId37" Type="http://schemas.openxmlformats.org/officeDocument/2006/relationships/ctrlProp" Target="../ctrlProps/ctrlProp379.xml"/><Relationship Id="rId38" Type="http://schemas.openxmlformats.org/officeDocument/2006/relationships/ctrlProp" Target="../ctrlProps/ctrlProp380.xml"/><Relationship Id="rId39" Type="http://schemas.openxmlformats.org/officeDocument/2006/relationships/ctrlProp" Target="../ctrlProps/ctrlProp381.xml"/><Relationship Id="rId70" Type="http://schemas.openxmlformats.org/officeDocument/2006/relationships/ctrlProp" Target="../ctrlProps/ctrlProp412.xml"/><Relationship Id="rId71" Type="http://schemas.openxmlformats.org/officeDocument/2006/relationships/ctrlProp" Target="../ctrlProps/ctrlProp413.xml"/><Relationship Id="rId72" Type="http://schemas.openxmlformats.org/officeDocument/2006/relationships/ctrlProp" Target="../ctrlProps/ctrlProp414.xml"/><Relationship Id="rId20" Type="http://schemas.openxmlformats.org/officeDocument/2006/relationships/ctrlProp" Target="../ctrlProps/ctrlProp362.xml"/><Relationship Id="rId21" Type="http://schemas.openxmlformats.org/officeDocument/2006/relationships/ctrlProp" Target="../ctrlProps/ctrlProp363.xml"/><Relationship Id="rId22" Type="http://schemas.openxmlformats.org/officeDocument/2006/relationships/ctrlProp" Target="../ctrlProps/ctrlProp364.xml"/><Relationship Id="rId23" Type="http://schemas.openxmlformats.org/officeDocument/2006/relationships/ctrlProp" Target="../ctrlProps/ctrlProp365.xml"/><Relationship Id="rId24" Type="http://schemas.openxmlformats.org/officeDocument/2006/relationships/ctrlProp" Target="../ctrlProps/ctrlProp366.xml"/><Relationship Id="rId25" Type="http://schemas.openxmlformats.org/officeDocument/2006/relationships/ctrlProp" Target="../ctrlProps/ctrlProp367.xml"/><Relationship Id="rId26" Type="http://schemas.openxmlformats.org/officeDocument/2006/relationships/ctrlProp" Target="../ctrlProps/ctrlProp368.xml"/><Relationship Id="rId27" Type="http://schemas.openxmlformats.org/officeDocument/2006/relationships/ctrlProp" Target="../ctrlProps/ctrlProp369.xml"/><Relationship Id="rId28" Type="http://schemas.openxmlformats.org/officeDocument/2006/relationships/ctrlProp" Target="../ctrlProps/ctrlProp370.xml"/><Relationship Id="rId29" Type="http://schemas.openxmlformats.org/officeDocument/2006/relationships/ctrlProp" Target="../ctrlProps/ctrlProp371.xml"/><Relationship Id="rId73" Type="http://schemas.openxmlformats.org/officeDocument/2006/relationships/ctrlProp" Target="../ctrlProps/ctrlProp415.xml"/><Relationship Id="rId60" Type="http://schemas.openxmlformats.org/officeDocument/2006/relationships/ctrlProp" Target="../ctrlProps/ctrlProp402.xml"/><Relationship Id="rId61" Type="http://schemas.openxmlformats.org/officeDocument/2006/relationships/ctrlProp" Target="../ctrlProps/ctrlProp403.xml"/><Relationship Id="rId62" Type="http://schemas.openxmlformats.org/officeDocument/2006/relationships/ctrlProp" Target="../ctrlProps/ctrlProp404.xml"/><Relationship Id="rId10" Type="http://schemas.openxmlformats.org/officeDocument/2006/relationships/ctrlProp" Target="../ctrlProps/ctrlProp352.xml"/><Relationship Id="rId11" Type="http://schemas.openxmlformats.org/officeDocument/2006/relationships/ctrlProp" Target="../ctrlProps/ctrlProp353.xml"/><Relationship Id="rId12" Type="http://schemas.openxmlformats.org/officeDocument/2006/relationships/ctrlProp" Target="../ctrlProps/ctrlProp35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0" Type="http://schemas.openxmlformats.org/officeDocument/2006/relationships/hyperlink" Target="http://www.teebweb.org/areas-of-work/teeb-for-business/" TargetMode="External"/><Relationship Id="rId11" Type="http://schemas.openxmlformats.org/officeDocument/2006/relationships/hyperlink" Target="https://www.wbcsd.org/Programs/People/Sustainable-Development-Goals/SDG-Sector-Roadmaps/Resources/SDG-Sector-Roadmaps" TargetMode="External"/><Relationship Id="rId12" Type="http://schemas.openxmlformats.org/officeDocument/2006/relationships/hyperlink" Target="https://cefic.org/app/uploads/2019/01/Cefic-Sustainability-Charter-TeamingUp-For-A-SustainableEurope.pdf" TargetMode="External"/><Relationship Id="rId13" Type="http://schemas.openxmlformats.org/officeDocument/2006/relationships/hyperlink" Target="https://www.americanchemistry.com/Sustainability/Principles.html" TargetMode="External"/><Relationship Id="rId14" Type="http://schemas.openxmlformats.org/officeDocument/2006/relationships/hyperlink" Target="https://www.wbcsd.org/Programs/People/Sustainable-Development-Goals/SDG-Sector-Roadmaps/Resources/SDG-Sector-Roadmaps" TargetMode="External"/><Relationship Id="rId15" Type="http://schemas.openxmlformats.org/officeDocument/2006/relationships/hyperlink" Target="https://www.wbcsd.org/Programs/People/Sustainable-Development-Goals/SDG-Sector-Roadmaps/Resources/SDG-Sector-Roadmaps" TargetMode="External"/><Relationship Id="rId16" Type="http://schemas.openxmlformats.org/officeDocument/2006/relationships/hyperlink" Target="https://ews.info/" TargetMode="External"/><Relationship Id="rId17" Type="http://schemas.openxmlformats.org/officeDocument/2006/relationships/hyperlink" Target="https://www.cdp.net/en/water" TargetMode="External"/><Relationship Id="rId18" Type="http://schemas.openxmlformats.org/officeDocument/2006/relationships/printerSettings" Target="../printerSettings/printerSettings11.bin"/><Relationship Id="rId19" Type="http://schemas.openxmlformats.org/officeDocument/2006/relationships/drawing" Target="../drawings/drawing12.xml"/><Relationship Id="rId60" Type="http://schemas.openxmlformats.org/officeDocument/2006/relationships/ctrlProp" Target="../ctrlProps/ctrlProp455.xml"/><Relationship Id="rId61" Type="http://schemas.openxmlformats.org/officeDocument/2006/relationships/ctrlProp" Target="../ctrlProps/ctrlProp456.xml"/><Relationship Id="rId62" Type="http://schemas.openxmlformats.org/officeDocument/2006/relationships/ctrlProp" Target="../ctrlProps/ctrlProp457.xml"/><Relationship Id="rId63" Type="http://schemas.openxmlformats.org/officeDocument/2006/relationships/ctrlProp" Target="../ctrlProps/ctrlProp458.xml"/><Relationship Id="rId64" Type="http://schemas.openxmlformats.org/officeDocument/2006/relationships/ctrlProp" Target="../ctrlProps/ctrlProp459.xml"/><Relationship Id="rId65" Type="http://schemas.openxmlformats.org/officeDocument/2006/relationships/ctrlProp" Target="../ctrlProps/ctrlProp460.xml"/><Relationship Id="rId66" Type="http://schemas.openxmlformats.org/officeDocument/2006/relationships/ctrlProp" Target="../ctrlProps/ctrlProp461.xml"/><Relationship Id="rId67" Type="http://schemas.openxmlformats.org/officeDocument/2006/relationships/ctrlProp" Target="../ctrlProps/ctrlProp462.xml"/><Relationship Id="rId68" Type="http://schemas.openxmlformats.org/officeDocument/2006/relationships/ctrlProp" Target="../ctrlProps/ctrlProp463.xml"/><Relationship Id="rId69" Type="http://schemas.openxmlformats.org/officeDocument/2006/relationships/ctrlProp" Target="../ctrlProps/ctrlProp464.xml"/><Relationship Id="rId120" Type="http://schemas.openxmlformats.org/officeDocument/2006/relationships/ctrlProp" Target="../ctrlProps/ctrlProp515.xml"/><Relationship Id="rId121" Type="http://schemas.openxmlformats.org/officeDocument/2006/relationships/ctrlProp" Target="../ctrlProps/ctrlProp516.xml"/><Relationship Id="rId40" Type="http://schemas.openxmlformats.org/officeDocument/2006/relationships/ctrlProp" Target="../ctrlProps/ctrlProp435.xml"/><Relationship Id="rId41" Type="http://schemas.openxmlformats.org/officeDocument/2006/relationships/ctrlProp" Target="../ctrlProps/ctrlProp436.xml"/><Relationship Id="rId42" Type="http://schemas.openxmlformats.org/officeDocument/2006/relationships/ctrlProp" Target="../ctrlProps/ctrlProp437.xml"/><Relationship Id="rId90" Type="http://schemas.openxmlformats.org/officeDocument/2006/relationships/ctrlProp" Target="../ctrlProps/ctrlProp485.xml"/><Relationship Id="rId91" Type="http://schemas.openxmlformats.org/officeDocument/2006/relationships/ctrlProp" Target="../ctrlProps/ctrlProp486.xml"/><Relationship Id="rId92" Type="http://schemas.openxmlformats.org/officeDocument/2006/relationships/ctrlProp" Target="../ctrlProps/ctrlProp487.xml"/><Relationship Id="rId93" Type="http://schemas.openxmlformats.org/officeDocument/2006/relationships/ctrlProp" Target="../ctrlProps/ctrlProp488.xml"/><Relationship Id="rId94" Type="http://schemas.openxmlformats.org/officeDocument/2006/relationships/ctrlProp" Target="../ctrlProps/ctrlProp489.xml"/><Relationship Id="rId95" Type="http://schemas.openxmlformats.org/officeDocument/2006/relationships/ctrlProp" Target="../ctrlProps/ctrlProp490.xml"/><Relationship Id="rId96" Type="http://schemas.openxmlformats.org/officeDocument/2006/relationships/ctrlProp" Target="../ctrlProps/ctrlProp491.xml"/><Relationship Id="rId101" Type="http://schemas.openxmlformats.org/officeDocument/2006/relationships/ctrlProp" Target="../ctrlProps/ctrlProp496.xml"/><Relationship Id="rId102" Type="http://schemas.openxmlformats.org/officeDocument/2006/relationships/ctrlProp" Target="../ctrlProps/ctrlProp497.xml"/><Relationship Id="rId103" Type="http://schemas.openxmlformats.org/officeDocument/2006/relationships/ctrlProp" Target="../ctrlProps/ctrlProp498.xml"/><Relationship Id="rId104" Type="http://schemas.openxmlformats.org/officeDocument/2006/relationships/ctrlProp" Target="../ctrlProps/ctrlProp499.xml"/><Relationship Id="rId105" Type="http://schemas.openxmlformats.org/officeDocument/2006/relationships/ctrlProp" Target="../ctrlProps/ctrlProp500.xml"/><Relationship Id="rId106" Type="http://schemas.openxmlformats.org/officeDocument/2006/relationships/ctrlProp" Target="../ctrlProps/ctrlProp501.xml"/><Relationship Id="rId107" Type="http://schemas.openxmlformats.org/officeDocument/2006/relationships/ctrlProp" Target="../ctrlProps/ctrlProp502.xml"/><Relationship Id="rId108" Type="http://schemas.openxmlformats.org/officeDocument/2006/relationships/ctrlProp" Target="../ctrlProps/ctrlProp503.xml"/><Relationship Id="rId109" Type="http://schemas.openxmlformats.org/officeDocument/2006/relationships/ctrlProp" Target="../ctrlProps/ctrlProp504.xml"/><Relationship Id="rId97" Type="http://schemas.openxmlformats.org/officeDocument/2006/relationships/ctrlProp" Target="../ctrlProps/ctrlProp492.xml"/><Relationship Id="rId98" Type="http://schemas.openxmlformats.org/officeDocument/2006/relationships/ctrlProp" Target="../ctrlProps/ctrlProp493.xml"/><Relationship Id="rId99" Type="http://schemas.openxmlformats.org/officeDocument/2006/relationships/ctrlProp" Target="../ctrlProps/ctrlProp494.xml"/><Relationship Id="rId43" Type="http://schemas.openxmlformats.org/officeDocument/2006/relationships/ctrlProp" Target="../ctrlProps/ctrlProp438.xml"/><Relationship Id="rId44" Type="http://schemas.openxmlformats.org/officeDocument/2006/relationships/ctrlProp" Target="../ctrlProps/ctrlProp439.xml"/><Relationship Id="rId45" Type="http://schemas.openxmlformats.org/officeDocument/2006/relationships/ctrlProp" Target="../ctrlProps/ctrlProp440.xml"/><Relationship Id="rId46" Type="http://schemas.openxmlformats.org/officeDocument/2006/relationships/ctrlProp" Target="../ctrlProps/ctrlProp441.xml"/><Relationship Id="rId47" Type="http://schemas.openxmlformats.org/officeDocument/2006/relationships/ctrlProp" Target="../ctrlProps/ctrlProp442.xml"/><Relationship Id="rId48" Type="http://schemas.openxmlformats.org/officeDocument/2006/relationships/ctrlProp" Target="../ctrlProps/ctrlProp443.xml"/><Relationship Id="rId49" Type="http://schemas.openxmlformats.org/officeDocument/2006/relationships/ctrlProp" Target="../ctrlProps/ctrlProp444.xml"/><Relationship Id="rId100" Type="http://schemas.openxmlformats.org/officeDocument/2006/relationships/ctrlProp" Target="../ctrlProps/ctrlProp495.xml"/><Relationship Id="rId20" Type="http://schemas.openxmlformats.org/officeDocument/2006/relationships/vmlDrawing" Target="../drawings/vmlDrawing9.vml"/><Relationship Id="rId21" Type="http://schemas.openxmlformats.org/officeDocument/2006/relationships/ctrlProp" Target="../ctrlProps/ctrlProp416.xml"/><Relationship Id="rId22" Type="http://schemas.openxmlformats.org/officeDocument/2006/relationships/ctrlProp" Target="../ctrlProps/ctrlProp417.xml"/><Relationship Id="rId70" Type="http://schemas.openxmlformats.org/officeDocument/2006/relationships/ctrlProp" Target="../ctrlProps/ctrlProp465.xml"/><Relationship Id="rId71" Type="http://schemas.openxmlformats.org/officeDocument/2006/relationships/ctrlProp" Target="../ctrlProps/ctrlProp466.xml"/><Relationship Id="rId72" Type="http://schemas.openxmlformats.org/officeDocument/2006/relationships/ctrlProp" Target="../ctrlProps/ctrlProp467.xml"/><Relationship Id="rId73" Type="http://schemas.openxmlformats.org/officeDocument/2006/relationships/ctrlProp" Target="../ctrlProps/ctrlProp468.xml"/><Relationship Id="rId74" Type="http://schemas.openxmlformats.org/officeDocument/2006/relationships/ctrlProp" Target="../ctrlProps/ctrlProp469.xml"/><Relationship Id="rId75" Type="http://schemas.openxmlformats.org/officeDocument/2006/relationships/ctrlProp" Target="../ctrlProps/ctrlProp470.xml"/><Relationship Id="rId76" Type="http://schemas.openxmlformats.org/officeDocument/2006/relationships/ctrlProp" Target="../ctrlProps/ctrlProp471.xml"/><Relationship Id="rId77" Type="http://schemas.openxmlformats.org/officeDocument/2006/relationships/ctrlProp" Target="../ctrlProps/ctrlProp472.xml"/><Relationship Id="rId78" Type="http://schemas.openxmlformats.org/officeDocument/2006/relationships/ctrlProp" Target="../ctrlProps/ctrlProp473.xml"/><Relationship Id="rId79" Type="http://schemas.openxmlformats.org/officeDocument/2006/relationships/ctrlProp" Target="../ctrlProps/ctrlProp474.xml"/><Relationship Id="rId23" Type="http://schemas.openxmlformats.org/officeDocument/2006/relationships/ctrlProp" Target="../ctrlProps/ctrlProp418.xml"/><Relationship Id="rId24" Type="http://schemas.openxmlformats.org/officeDocument/2006/relationships/ctrlProp" Target="../ctrlProps/ctrlProp419.xml"/><Relationship Id="rId25" Type="http://schemas.openxmlformats.org/officeDocument/2006/relationships/ctrlProp" Target="../ctrlProps/ctrlProp420.xml"/><Relationship Id="rId26" Type="http://schemas.openxmlformats.org/officeDocument/2006/relationships/ctrlProp" Target="../ctrlProps/ctrlProp421.xml"/><Relationship Id="rId27" Type="http://schemas.openxmlformats.org/officeDocument/2006/relationships/ctrlProp" Target="../ctrlProps/ctrlProp422.xml"/><Relationship Id="rId28" Type="http://schemas.openxmlformats.org/officeDocument/2006/relationships/ctrlProp" Target="../ctrlProps/ctrlProp423.xml"/><Relationship Id="rId29" Type="http://schemas.openxmlformats.org/officeDocument/2006/relationships/ctrlProp" Target="../ctrlProps/ctrlProp424.xml"/><Relationship Id="rId1" Type="http://schemas.openxmlformats.org/officeDocument/2006/relationships/hyperlink" Target="https://cefic.org/app/uploads/2019/02/Cefic-ICCA-Guidance-on-Process-Safety-Performance-Indicators.pdf" TargetMode="External"/><Relationship Id="rId2" Type="http://schemas.openxmlformats.org/officeDocument/2006/relationships/hyperlink" Target="https://www.sqas.org/" TargetMode="External"/><Relationship Id="rId3" Type="http://schemas.openxmlformats.org/officeDocument/2006/relationships/hyperlink" Target="https://www.opcleansweep.org/" TargetMode="External"/><Relationship Id="rId4" Type="http://schemas.openxmlformats.org/officeDocument/2006/relationships/hyperlink" Target="https://www.opcleansweep.org/" TargetMode="External"/><Relationship Id="rId5" Type="http://schemas.openxmlformats.org/officeDocument/2006/relationships/hyperlink" Target="https://www.chemiehoch3.de/fileadmin/user_upload/News/Chemie3_Guide_Supply_Chain_eng.pdf" TargetMode="External"/><Relationship Id="rId6" Type="http://schemas.openxmlformats.org/officeDocument/2006/relationships/hyperlink" Target="https://tfs-initiative.com/" TargetMode="External"/><Relationship Id="rId7" Type="http://schemas.openxmlformats.org/officeDocument/2006/relationships/hyperlink" Target="https://www.sqas.org/" TargetMode="External"/><Relationship Id="rId8" Type="http://schemas.openxmlformats.org/officeDocument/2006/relationships/hyperlink" Target="https://www.wbcsd.org/contentwbc/download/5870/80216" TargetMode="External"/><Relationship Id="rId9" Type="http://schemas.openxmlformats.org/officeDocument/2006/relationships/hyperlink" Target="http://www.teebweb.org/areas-of-work/teeb-for-business/" TargetMode="External"/><Relationship Id="rId50" Type="http://schemas.openxmlformats.org/officeDocument/2006/relationships/ctrlProp" Target="../ctrlProps/ctrlProp445.xml"/><Relationship Id="rId51" Type="http://schemas.openxmlformats.org/officeDocument/2006/relationships/ctrlProp" Target="../ctrlProps/ctrlProp446.xml"/><Relationship Id="rId52" Type="http://schemas.openxmlformats.org/officeDocument/2006/relationships/ctrlProp" Target="../ctrlProps/ctrlProp447.xml"/><Relationship Id="rId53" Type="http://schemas.openxmlformats.org/officeDocument/2006/relationships/ctrlProp" Target="../ctrlProps/ctrlProp448.xml"/><Relationship Id="rId54" Type="http://schemas.openxmlformats.org/officeDocument/2006/relationships/ctrlProp" Target="../ctrlProps/ctrlProp449.xml"/><Relationship Id="rId55" Type="http://schemas.openxmlformats.org/officeDocument/2006/relationships/ctrlProp" Target="../ctrlProps/ctrlProp450.xml"/><Relationship Id="rId56" Type="http://schemas.openxmlformats.org/officeDocument/2006/relationships/ctrlProp" Target="../ctrlProps/ctrlProp451.xml"/><Relationship Id="rId57" Type="http://schemas.openxmlformats.org/officeDocument/2006/relationships/ctrlProp" Target="../ctrlProps/ctrlProp452.xml"/><Relationship Id="rId58" Type="http://schemas.openxmlformats.org/officeDocument/2006/relationships/ctrlProp" Target="../ctrlProps/ctrlProp453.xml"/><Relationship Id="rId59" Type="http://schemas.openxmlformats.org/officeDocument/2006/relationships/ctrlProp" Target="../ctrlProps/ctrlProp454.xml"/><Relationship Id="rId110" Type="http://schemas.openxmlformats.org/officeDocument/2006/relationships/ctrlProp" Target="../ctrlProps/ctrlProp505.xml"/><Relationship Id="rId111" Type="http://schemas.openxmlformats.org/officeDocument/2006/relationships/ctrlProp" Target="../ctrlProps/ctrlProp506.xml"/><Relationship Id="rId112" Type="http://schemas.openxmlformats.org/officeDocument/2006/relationships/ctrlProp" Target="../ctrlProps/ctrlProp507.xml"/><Relationship Id="rId113" Type="http://schemas.openxmlformats.org/officeDocument/2006/relationships/ctrlProp" Target="../ctrlProps/ctrlProp508.xml"/><Relationship Id="rId114" Type="http://schemas.openxmlformats.org/officeDocument/2006/relationships/ctrlProp" Target="../ctrlProps/ctrlProp509.xml"/><Relationship Id="rId115" Type="http://schemas.openxmlformats.org/officeDocument/2006/relationships/ctrlProp" Target="../ctrlProps/ctrlProp510.xml"/><Relationship Id="rId116" Type="http://schemas.openxmlformats.org/officeDocument/2006/relationships/ctrlProp" Target="../ctrlProps/ctrlProp511.xml"/><Relationship Id="rId117" Type="http://schemas.openxmlformats.org/officeDocument/2006/relationships/ctrlProp" Target="../ctrlProps/ctrlProp512.xml"/><Relationship Id="rId118" Type="http://schemas.openxmlformats.org/officeDocument/2006/relationships/ctrlProp" Target="../ctrlProps/ctrlProp513.xml"/><Relationship Id="rId119" Type="http://schemas.openxmlformats.org/officeDocument/2006/relationships/ctrlProp" Target="../ctrlProps/ctrlProp514.xml"/><Relationship Id="rId30" Type="http://schemas.openxmlformats.org/officeDocument/2006/relationships/ctrlProp" Target="../ctrlProps/ctrlProp425.xml"/><Relationship Id="rId31" Type="http://schemas.openxmlformats.org/officeDocument/2006/relationships/ctrlProp" Target="../ctrlProps/ctrlProp426.xml"/><Relationship Id="rId32" Type="http://schemas.openxmlformats.org/officeDocument/2006/relationships/ctrlProp" Target="../ctrlProps/ctrlProp427.xml"/><Relationship Id="rId33" Type="http://schemas.openxmlformats.org/officeDocument/2006/relationships/ctrlProp" Target="../ctrlProps/ctrlProp428.xml"/><Relationship Id="rId34" Type="http://schemas.openxmlformats.org/officeDocument/2006/relationships/ctrlProp" Target="../ctrlProps/ctrlProp429.xml"/><Relationship Id="rId35" Type="http://schemas.openxmlformats.org/officeDocument/2006/relationships/ctrlProp" Target="../ctrlProps/ctrlProp430.xml"/><Relationship Id="rId36" Type="http://schemas.openxmlformats.org/officeDocument/2006/relationships/ctrlProp" Target="../ctrlProps/ctrlProp431.xml"/><Relationship Id="rId37" Type="http://schemas.openxmlformats.org/officeDocument/2006/relationships/ctrlProp" Target="../ctrlProps/ctrlProp432.xml"/><Relationship Id="rId38" Type="http://schemas.openxmlformats.org/officeDocument/2006/relationships/ctrlProp" Target="../ctrlProps/ctrlProp433.xml"/><Relationship Id="rId39" Type="http://schemas.openxmlformats.org/officeDocument/2006/relationships/ctrlProp" Target="../ctrlProps/ctrlProp434.xml"/><Relationship Id="rId80" Type="http://schemas.openxmlformats.org/officeDocument/2006/relationships/ctrlProp" Target="../ctrlProps/ctrlProp475.xml"/><Relationship Id="rId81" Type="http://schemas.openxmlformats.org/officeDocument/2006/relationships/ctrlProp" Target="../ctrlProps/ctrlProp476.xml"/><Relationship Id="rId82" Type="http://schemas.openxmlformats.org/officeDocument/2006/relationships/ctrlProp" Target="../ctrlProps/ctrlProp477.xml"/><Relationship Id="rId83" Type="http://schemas.openxmlformats.org/officeDocument/2006/relationships/ctrlProp" Target="../ctrlProps/ctrlProp478.xml"/><Relationship Id="rId84" Type="http://schemas.openxmlformats.org/officeDocument/2006/relationships/ctrlProp" Target="../ctrlProps/ctrlProp479.xml"/><Relationship Id="rId85" Type="http://schemas.openxmlformats.org/officeDocument/2006/relationships/ctrlProp" Target="../ctrlProps/ctrlProp480.xml"/><Relationship Id="rId86" Type="http://schemas.openxmlformats.org/officeDocument/2006/relationships/ctrlProp" Target="../ctrlProps/ctrlProp481.xml"/><Relationship Id="rId87" Type="http://schemas.openxmlformats.org/officeDocument/2006/relationships/ctrlProp" Target="../ctrlProps/ctrlProp482.xml"/><Relationship Id="rId88" Type="http://schemas.openxmlformats.org/officeDocument/2006/relationships/ctrlProp" Target="../ctrlProps/ctrlProp483.xml"/><Relationship Id="rId89" Type="http://schemas.openxmlformats.org/officeDocument/2006/relationships/ctrlProp" Target="../ctrlProps/ctrlProp48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 Id="rId2"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 Id="rId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1" Type="http://schemas.openxmlformats.org/officeDocument/2006/relationships/hyperlink" Target="http://www.teebweb.org/areas-of-work/teeb-for-business/" TargetMode="External"/><Relationship Id="rId12" Type="http://schemas.openxmlformats.org/officeDocument/2006/relationships/printerSettings" Target="../printerSettings/printerSettings14.bin"/><Relationship Id="rId13" Type="http://schemas.openxmlformats.org/officeDocument/2006/relationships/drawing" Target="../drawings/drawing15.xml"/><Relationship Id="rId14" Type="http://schemas.openxmlformats.org/officeDocument/2006/relationships/vmlDrawing" Target="../drawings/vmlDrawing10.vml"/><Relationship Id="rId15" Type="http://schemas.openxmlformats.org/officeDocument/2006/relationships/ctrlProp" Target="../ctrlProps/ctrlProp517.xml"/><Relationship Id="rId1" Type="http://schemas.openxmlformats.org/officeDocument/2006/relationships/hyperlink" Target="https://www.wbcsd.org/Programs/People/Sustainable-Development-Goals/SDG-Sector-Roadmaps/Resources/SDG-Sector-Roadmaps" TargetMode="External"/><Relationship Id="rId2" Type="http://schemas.openxmlformats.org/officeDocument/2006/relationships/hyperlink" Target="https://cefic.org/app/uploads/2019/01/Cefic-Sustainability-Charter-TeamingUp-For-A-SustainableEurope.pdf" TargetMode="External"/><Relationship Id="rId3" Type="http://schemas.openxmlformats.org/officeDocument/2006/relationships/hyperlink" Target="https://www.americanchemistry.com/Sustainability/Principles.html" TargetMode="External"/><Relationship Id="rId4" Type="http://schemas.openxmlformats.org/officeDocument/2006/relationships/hyperlink" Target="https://www.wbcsd.org/Programs/People/Sustainable-Development-Goals/SDG-Sector-Roadmaps/Resources/SDG-Sector-Roadmaps" TargetMode="External"/><Relationship Id="rId5" Type="http://schemas.openxmlformats.org/officeDocument/2006/relationships/hyperlink" Target="https://cefic.org/app/uploads/2019/01/Cefic-Sustainability-Charter-TeamingUp-For-A-SustainableEurope.pdf" TargetMode="External"/><Relationship Id="rId6" Type="http://schemas.openxmlformats.org/officeDocument/2006/relationships/hyperlink" Target="https://www.americanchemistry.com/Sustainability/Principles.html" TargetMode="External"/><Relationship Id="rId7" Type="http://schemas.openxmlformats.org/officeDocument/2006/relationships/hyperlink" Target="https://ews.info/" TargetMode="External"/><Relationship Id="rId8" Type="http://schemas.openxmlformats.org/officeDocument/2006/relationships/hyperlink" Target="https://www.cdp.net/en/water" TargetMode="External"/><Relationship Id="rId9" Type="http://schemas.openxmlformats.org/officeDocument/2006/relationships/hyperlink" Target="https://www.wbcsd.org/contentwbc/download/5870/80216" TargetMode="External"/><Relationship Id="rId10" Type="http://schemas.openxmlformats.org/officeDocument/2006/relationships/hyperlink" Target="http://www.teebweb.org/areas-of-work/teeb-for-business/"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americanchemistry.com/Sustainability/Principles.html" TargetMode="External"/><Relationship Id="rId4" Type="http://schemas.openxmlformats.org/officeDocument/2006/relationships/hyperlink" Target="https://www.wbcsd.org/Programs/People/Sustainable-Development-Goals/SDG-Sector-Roadmaps/Resources/SDG-Sector-Roadmaps" TargetMode="External"/><Relationship Id="rId5" Type="http://schemas.openxmlformats.org/officeDocument/2006/relationships/hyperlink" Target="https://cefic.org/app/uploads/2019/01/Cefic-Sustainability-Charter-TeamingUp-For-A-SustainableEurope.pdf" TargetMode="External"/><Relationship Id="rId6" Type="http://schemas.openxmlformats.org/officeDocument/2006/relationships/hyperlink" Target="https://www.americanchemistry.com/Sustainability/Principles.html" TargetMode="External"/><Relationship Id="rId7" Type="http://schemas.openxmlformats.org/officeDocument/2006/relationships/hyperlink" Target="https://ews.info/" TargetMode="External"/><Relationship Id="rId8" Type="http://schemas.openxmlformats.org/officeDocument/2006/relationships/hyperlink" Target="https://www.cdp.net/en/water" TargetMode="External"/><Relationship Id="rId9" Type="http://schemas.openxmlformats.org/officeDocument/2006/relationships/printerSettings" Target="../printerSettings/printerSettings15.bin"/><Relationship Id="rId1" Type="http://schemas.openxmlformats.org/officeDocument/2006/relationships/hyperlink" Target="https://www.wbcsd.org/Programs/People/Sustainable-Development-Goals/SDG-Sector-Roadmaps/Resources/SDG-Sector-Roadmaps" TargetMode="External"/><Relationship Id="rId2" Type="http://schemas.openxmlformats.org/officeDocument/2006/relationships/hyperlink" Target="https://cefic.org/app/uploads/2019/01/Cefic-Sustainability-Charter-TeamingUp-For-A-SustainableEurope.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trlProp" Target="../ctrlProps/ctrlProp1.xml"/><Relationship Id="rId5" Type="http://schemas.openxmlformats.org/officeDocument/2006/relationships/ctrlProp" Target="../ctrlProps/ctrlProp2.xml"/><Relationship Id="rId6" Type="http://schemas.openxmlformats.org/officeDocument/2006/relationships/ctrlProp" Target="../ctrlProps/ctrlProp3.xml"/><Relationship Id="rId7" Type="http://schemas.openxmlformats.org/officeDocument/2006/relationships/ctrlProp" Target="../ctrlProps/ctrlProp4.xml"/><Relationship Id="rId8" Type="http://schemas.openxmlformats.org/officeDocument/2006/relationships/ctrlProp" Target="../ctrlProps/ctrlProp5.xml"/><Relationship Id="rId9" Type="http://schemas.openxmlformats.org/officeDocument/2006/relationships/ctrlProp" Target="../ctrlProps/ctrlProp6.xml"/><Relationship Id="rId10" Type="http://schemas.openxmlformats.org/officeDocument/2006/relationships/ctrlProp" Target="../ctrlProps/ctrlProp7.xml"/><Relationship Id="rId11" Type="http://schemas.openxmlformats.org/officeDocument/2006/relationships/ctrlProp" Target="../ctrlProps/ctrlProp8.xml"/><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iso.org/" TargetMode="External"/><Relationship Id="rId4" Type="http://schemas.openxmlformats.org/officeDocument/2006/relationships/hyperlink" Target="http://www.iso.org/" TargetMode="External"/><Relationship Id="rId5" Type="http://schemas.openxmlformats.org/officeDocument/2006/relationships/hyperlink" Target="http://www.iso.org/" TargetMode="External"/><Relationship Id="rId6" Type="http://schemas.openxmlformats.org/officeDocument/2006/relationships/hyperlink" Target="http://www.iso.org/" TargetMode="External"/><Relationship Id="rId7" Type="http://schemas.openxmlformats.org/officeDocument/2006/relationships/hyperlink" Target="http://www.iso.org/" TargetMode="External"/><Relationship Id="rId8" Type="http://schemas.openxmlformats.org/officeDocument/2006/relationships/hyperlink" Target="http://www.europarl.europa.eu/legislative-train/theme-new-boost-for-jobs-growth-and-investment/file-strategy-for-secondary-raw-materials" TargetMode="External"/><Relationship Id="rId9" Type="http://schemas.openxmlformats.org/officeDocument/2006/relationships/printerSettings" Target="../printerSettings/printerSettings3.bin"/><Relationship Id="rId10" Type="http://schemas.openxmlformats.org/officeDocument/2006/relationships/drawing" Target="../drawings/drawing3.xml"/><Relationship Id="rId1" Type="http://schemas.openxmlformats.org/officeDocument/2006/relationships/hyperlink" Target="https://ec.europa.eu/growth/industry/sustainability/circular-economy_en" TargetMode="External"/><Relationship Id="rId2" Type="http://schemas.openxmlformats.org/officeDocument/2006/relationships/hyperlink" Target="http://ec.europa.eu/environment/emas/emas_publications/policy_en.htm"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trlProp" Target="../ctrlProps/ctrlProp9.xml"/><Relationship Id="rId5" Type="http://schemas.openxmlformats.org/officeDocument/2006/relationships/ctrlProp" Target="../ctrlProps/ctrlProp10.xml"/><Relationship Id="rId6" Type="http://schemas.openxmlformats.org/officeDocument/2006/relationships/ctrlProp" Target="../ctrlProps/ctrlProp11.xml"/><Relationship Id="rId1" Type="http://schemas.openxmlformats.org/officeDocument/2006/relationships/printerSettings" Target="../printerSettings/printerSettings4.bin"/><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1.xml"/><Relationship Id="rId14" Type="http://schemas.openxmlformats.org/officeDocument/2006/relationships/ctrlProp" Target="../ctrlProps/ctrlProp22.xml"/><Relationship Id="rId15" Type="http://schemas.openxmlformats.org/officeDocument/2006/relationships/ctrlProp" Target="../ctrlProps/ctrlProp23.xml"/><Relationship Id="rId16" Type="http://schemas.openxmlformats.org/officeDocument/2006/relationships/ctrlProp" Target="../ctrlProps/ctrlProp24.xml"/><Relationship Id="rId17" Type="http://schemas.openxmlformats.org/officeDocument/2006/relationships/ctrlProp" Target="../ctrlProps/ctrlProp25.xml"/><Relationship Id="rId18" Type="http://schemas.openxmlformats.org/officeDocument/2006/relationships/ctrlProp" Target="../ctrlProps/ctrlProp26.xml"/><Relationship Id="rId19" Type="http://schemas.openxmlformats.org/officeDocument/2006/relationships/ctrlProp" Target="../ctrlProps/ctrlProp27.xml"/><Relationship Id="rId63" Type="http://schemas.openxmlformats.org/officeDocument/2006/relationships/ctrlProp" Target="../ctrlProps/ctrlProp71.xml"/><Relationship Id="rId64" Type="http://schemas.openxmlformats.org/officeDocument/2006/relationships/ctrlProp" Target="../ctrlProps/ctrlProp72.xml"/><Relationship Id="rId65" Type="http://schemas.openxmlformats.org/officeDocument/2006/relationships/ctrlProp" Target="../ctrlProps/ctrlProp73.xml"/><Relationship Id="rId66" Type="http://schemas.openxmlformats.org/officeDocument/2006/relationships/ctrlProp" Target="../ctrlProps/ctrlProp74.xml"/><Relationship Id="rId67" Type="http://schemas.openxmlformats.org/officeDocument/2006/relationships/ctrlProp" Target="../ctrlProps/ctrlProp75.xml"/><Relationship Id="rId50" Type="http://schemas.openxmlformats.org/officeDocument/2006/relationships/ctrlProp" Target="../ctrlProps/ctrlProp58.xml"/><Relationship Id="rId51" Type="http://schemas.openxmlformats.org/officeDocument/2006/relationships/ctrlProp" Target="../ctrlProps/ctrlProp59.xml"/><Relationship Id="rId52" Type="http://schemas.openxmlformats.org/officeDocument/2006/relationships/ctrlProp" Target="../ctrlProps/ctrlProp60.xml"/><Relationship Id="rId53" Type="http://schemas.openxmlformats.org/officeDocument/2006/relationships/ctrlProp" Target="../ctrlProps/ctrlProp61.xml"/><Relationship Id="rId54" Type="http://schemas.openxmlformats.org/officeDocument/2006/relationships/ctrlProp" Target="../ctrlProps/ctrlProp62.xml"/><Relationship Id="rId55" Type="http://schemas.openxmlformats.org/officeDocument/2006/relationships/ctrlProp" Target="../ctrlProps/ctrlProp63.xml"/><Relationship Id="rId56" Type="http://schemas.openxmlformats.org/officeDocument/2006/relationships/ctrlProp" Target="../ctrlProps/ctrlProp64.xml"/><Relationship Id="rId57" Type="http://schemas.openxmlformats.org/officeDocument/2006/relationships/ctrlProp" Target="../ctrlProps/ctrlProp65.xml"/><Relationship Id="rId58" Type="http://schemas.openxmlformats.org/officeDocument/2006/relationships/ctrlProp" Target="../ctrlProps/ctrlProp66.xml"/><Relationship Id="rId59" Type="http://schemas.openxmlformats.org/officeDocument/2006/relationships/ctrlProp" Target="../ctrlProps/ctrlProp67.xml"/><Relationship Id="rId40" Type="http://schemas.openxmlformats.org/officeDocument/2006/relationships/ctrlProp" Target="../ctrlProps/ctrlProp48.xml"/><Relationship Id="rId41" Type="http://schemas.openxmlformats.org/officeDocument/2006/relationships/ctrlProp" Target="../ctrlProps/ctrlProp49.xml"/><Relationship Id="rId42" Type="http://schemas.openxmlformats.org/officeDocument/2006/relationships/ctrlProp" Target="../ctrlProps/ctrlProp50.xml"/><Relationship Id="rId43" Type="http://schemas.openxmlformats.org/officeDocument/2006/relationships/ctrlProp" Target="../ctrlProps/ctrlProp51.xml"/><Relationship Id="rId44" Type="http://schemas.openxmlformats.org/officeDocument/2006/relationships/ctrlProp" Target="../ctrlProps/ctrlProp52.xml"/><Relationship Id="rId45" Type="http://schemas.openxmlformats.org/officeDocument/2006/relationships/ctrlProp" Target="../ctrlProps/ctrlProp53.xml"/><Relationship Id="rId46" Type="http://schemas.openxmlformats.org/officeDocument/2006/relationships/ctrlProp" Target="../ctrlProps/ctrlProp54.xml"/><Relationship Id="rId47" Type="http://schemas.openxmlformats.org/officeDocument/2006/relationships/ctrlProp" Target="../ctrlProps/ctrlProp55.xml"/><Relationship Id="rId48" Type="http://schemas.openxmlformats.org/officeDocument/2006/relationships/ctrlProp" Target="../ctrlProps/ctrlProp56.xml"/><Relationship Id="rId49" Type="http://schemas.openxmlformats.org/officeDocument/2006/relationships/ctrlProp" Target="../ctrlProps/ctrlProp57.xml"/><Relationship Id="rId1" Type="http://schemas.openxmlformats.org/officeDocument/2006/relationships/printerSettings" Target="../printerSettings/printerSettings5.bin"/><Relationship Id="rId2" Type="http://schemas.openxmlformats.org/officeDocument/2006/relationships/drawing" Target="../drawings/drawing5.xml"/><Relationship Id="rId3" Type="http://schemas.openxmlformats.org/officeDocument/2006/relationships/vmlDrawing" Target="../drawings/vmlDrawing3.vml"/><Relationship Id="rId4" Type="http://schemas.openxmlformats.org/officeDocument/2006/relationships/ctrlProp" Target="../ctrlProps/ctrlProp12.xml"/><Relationship Id="rId5" Type="http://schemas.openxmlformats.org/officeDocument/2006/relationships/ctrlProp" Target="../ctrlProps/ctrlProp13.xml"/><Relationship Id="rId6" Type="http://schemas.openxmlformats.org/officeDocument/2006/relationships/ctrlProp" Target="../ctrlProps/ctrlProp14.xml"/><Relationship Id="rId7" Type="http://schemas.openxmlformats.org/officeDocument/2006/relationships/ctrlProp" Target="../ctrlProps/ctrlProp15.xml"/><Relationship Id="rId8" Type="http://schemas.openxmlformats.org/officeDocument/2006/relationships/ctrlProp" Target="../ctrlProps/ctrlProp16.xml"/><Relationship Id="rId9" Type="http://schemas.openxmlformats.org/officeDocument/2006/relationships/ctrlProp" Target="../ctrlProps/ctrlProp17.xml"/><Relationship Id="rId30" Type="http://schemas.openxmlformats.org/officeDocument/2006/relationships/ctrlProp" Target="../ctrlProps/ctrlProp38.xml"/><Relationship Id="rId31" Type="http://schemas.openxmlformats.org/officeDocument/2006/relationships/ctrlProp" Target="../ctrlProps/ctrlProp39.xml"/><Relationship Id="rId32" Type="http://schemas.openxmlformats.org/officeDocument/2006/relationships/ctrlProp" Target="../ctrlProps/ctrlProp40.xml"/><Relationship Id="rId33" Type="http://schemas.openxmlformats.org/officeDocument/2006/relationships/ctrlProp" Target="../ctrlProps/ctrlProp41.xml"/><Relationship Id="rId34" Type="http://schemas.openxmlformats.org/officeDocument/2006/relationships/ctrlProp" Target="../ctrlProps/ctrlProp42.xml"/><Relationship Id="rId35" Type="http://schemas.openxmlformats.org/officeDocument/2006/relationships/ctrlProp" Target="../ctrlProps/ctrlProp43.xml"/><Relationship Id="rId36" Type="http://schemas.openxmlformats.org/officeDocument/2006/relationships/ctrlProp" Target="../ctrlProps/ctrlProp44.xml"/><Relationship Id="rId37" Type="http://schemas.openxmlformats.org/officeDocument/2006/relationships/ctrlProp" Target="../ctrlProps/ctrlProp45.xml"/><Relationship Id="rId38" Type="http://schemas.openxmlformats.org/officeDocument/2006/relationships/ctrlProp" Target="../ctrlProps/ctrlProp46.xml"/><Relationship Id="rId39" Type="http://schemas.openxmlformats.org/officeDocument/2006/relationships/ctrlProp" Target="../ctrlProps/ctrlProp47.xml"/><Relationship Id="rId20" Type="http://schemas.openxmlformats.org/officeDocument/2006/relationships/ctrlProp" Target="../ctrlProps/ctrlProp28.xml"/><Relationship Id="rId21" Type="http://schemas.openxmlformats.org/officeDocument/2006/relationships/ctrlProp" Target="../ctrlProps/ctrlProp29.xml"/><Relationship Id="rId22" Type="http://schemas.openxmlformats.org/officeDocument/2006/relationships/ctrlProp" Target="../ctrlProps/ctrlProp30.xml"/><Relationship Id="rId23" Type="http://schemas.openxmlformats.org/officeDocument/2006/relationships/ctrlProp" Target="../ctrlProps/ctrlProp31.xml"/><Relationship Id="rId24" Type="http://schemas.openxmlformats.org/officeDocument/2006/relationships/ctrlProp" Target="../ctrlProps/ctrlProp32.xml"/><Relationship Id="rId25" Type="http://schemas.openxmlformats.org/officeDocument/2006/relationships/ctrlProp" Target="../ctrlProps/ctrlProp33.xml"/><Relationship Id="rId26" Type="http://schemas.openxmlformats.org/officeDocument/2006/relationships/ctrlProp" Target="../ctrlProps/ctrlProp34.xml"/><Relationship Id="rId27" Type="http://schemas.openxmlformats.org/officeDocument/2006/relationships/ctrlProp" Target="../ctrlProps/ctrlProp35.xml"/><Relationship Id="rId28" Type="http://schemas.openxmlformats.org/officeDocument/2006/relationships/ctrlProp" Target="../ctrlProps/ctrlProp36.xml"/><Relationship Id="rId29" Type="http://schemas.openxmlformats.org/officeDocument/2006/relationships/ctrlProp" Target="../ctrlProps/ctrlProp37.xml"/><Relationship Id="rId60" Type="http://schemas.openxmlformats.org/officeDocument/2006/relationships/ctrlProp" Target="../ctrlProps/ctrlProp68.xml"/><Relationship Id="rId61" Type="http://schemas.openxmlformats.org/officeDocument/2006/relationships/ctrlProp" Target="../ctrlProps/ctrlProp69.xml"/><Relationship Id="rId62" Type="http://schemas.openxmlformats.org/officeDocument/2006/relationships/ctrlProp" Target="../ctrlProps/ctrlProp70.xml"/><Relationship Id="rId10" Type="http://schemas.openxmlformats.org/officeDocument/2006/relationships/ctrlProp" Target="../ctrlProps/ctrlProp18.xml"/><Relationship Id="rId11" Type="http://schemas.openxmlformats.org/officeDocument/2006/relationships/ctrlProp" Target="../ctrlProps/ctrlProp19.xml"/><Relationship Id="rId12"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142" Type="http://schemas.openxmlformats.org/officeDocument/2006/relationships/ctrlProp" Target="../ctrlProps/ctrlProp214.xml"/><Relationship Id="rId143" Type="http://schemas.openxmlformats.org/officeDocument/2006/relationships/ctrlProp" Target="../ctrlProps/ctrlProp215.xml"/><Relationship Id="rId144" Type="http://schemas.openxmlformats.org/officeDocument/2006/relationships/ctrlProp" Target="../ctrlProps/ctrlProp216.xml"/><Relationship Id="rId145" Type="http://schemas.openxmlformats.org/officeDocument/2006/relationships/ctrlProp" Target="../ctrlProps/ctrlProp217.xml"/><Relationship Id="rId146" Type="http://schemas.openxmlformats.org/officeDocument/2006/relationships/ctrlProp" Target="../ctrlProps/ctrlProp218.xml"/><Relationship Id="rId147" Type="http://schemas.openxmlformats.org/officeDocument/2006/relationships/ctrlProp" Target="../ctrlProps/ctrlProp219.xml"/><Relationship Id="rId148" Type="http://schemas.openxmlformats.org/officeDocument/2006/relationships/ctrlProp" Target="../ctrlProps/ctrlProp220.xml"/><Relationship Id="rId149" Type="http://schemas.openxmlformats.org/officeDocument/2006/relationships/ctrlProp" Target="../ctrlProps/ctrlProp221.xml"/><Relationship Id="rId180" Type="http://schemas.openxmlformats.org/officeDocument/2006/relationships/ctrlProp" Target="../ctrlProps/ctrlProp252.xml"/><Relationship Id="rId181" Type="http://schemas.openxmlformats.org/officeDocument/2006/relationships/ctrlProp" Target="../ctrlProps/ctrlProp253.xml"/><Relationship Id="rId182" Type="http://schemas.openxmlformats.org/officeDocument/2006/relationships/ctrlProp" Target="../ctrlProps/ctrlProp254.xml"/><Relationship Id="rId40" Type="http://schemas.openxmlformats.org/officeDocument/2006/relationships/ctrlProp" Target="../ctrlProps/ctrlProp112.xml"/><Relationship Id="rId41" Type="http://schemas.openxmlformats.org/officeDocument/2006/relationships/ctrlProp" Target="../ctrlProps/ctrlProp113.xml"/><Relationship Id="rId42" Type="http://schemas.openxmlformats.org/officeDocument/2006/relationships/ctrlProp" Target="../ctrlProps/ctrlProp114.xml"/><Relationship Id="rId43" Type="http://schemas.openxmlformats.org/officeDocument/2006/relationships/ctrlProp" Target="../ctrlProps/ctrlProp115.xml"/><Relationship Id="rId44" Type="http://schemas.openxmlformats.org/officeDocument/2006/relationships/ctrlProp" Target="../ctrlProps/ctrlProp116.xml"/><Relationship Id="rId45" Type="http://schemas.openxmlformats.org/officeDocument/2006/relationships/ctrlProp" Target="../ctrlProps/ctrlProp117.xml"/><Relationship Id="rId46" Type="http://schemas.openxmlformats.org/officeDocument/2006/relationships/ctrlProp" Target="../ctrlProps/ctrlProp118.xml"/><Relationship Id="rId47" Type="http://schemas.openxmlformats.org/officeDocument/2006/relationships/ctrlProp" Target="../ctrlProps/ctrlProp119.xml"/><Relationship Id="rId48" Type="http://schemas.openxmlformats.org/officeDocument/2006/relationships/ctrlProp" Target="../ctrlProps/ctrlProp120.xml"/><Relationship Id="rId49" Type="http://schemas.openxmlformats.org/officeDocument/2006/relationships/ctrlProp" Target="../ctrlProps/ctrlProp121.xml"/><Relationship Id="rId183" Type="http://schemas.openxmlformats.org/officeDocument/2006/relationships/ctrlProp" Target="../ctrlProps/ctrlProp255.xml"/><Relationship Id="rId80" Type="http://schemas.openxmlformats.org/officeDocument/2006/relationships/ctrlProp" Target="../ctrlProps/ctrlProp152.xml"/><Relationship Id="rId81" Type="http://schemas.openxmlformats.org/officeDocument/2006/relationships/ctrlProp" Target="../ctrlProps/ctrlProp153.xml"/><Relationship Id="rId82" Type="http://schemas.openxmlformats.org/officeDocument/2006/relationships/ctrlProp" Target="../ctrlProps/ctrlProp154.xml"/><Relationship Id="rId83" Type="http://schemas.openxmlformats.org/officeDocument/2006/relationships/ctrlProp" Target="../ctrlProps/ctrlProp155.xml"/><Relationship Id="rId84" Type="http://schemas.openxmlformats.org/officeDocument/2006/relationships/ctrlProp" Target="../ctrlProps/ctrlProp156.xml"/><Relationship Id="rId85" Type="http://schemas.openxmlformats.org/officeDocument/2006/relationships/ctrlProp" Target="../ctrlProps/ctrlProp157.xml"/><Relationship Id="rId86" Type="http://schemas.openxmlformats.org/officeDocument/2006/relationships/ctrlProp" Target="../ctrlProps/ctrlProp158.xml"/><Relationship Id="rId87" Type="http://schemas.openxmlformats.org/officeDocument/2006/relationships/ctrlProp" Target="../ctrlProps/ctrlProp159.xml"/><Relationship Id="rId88" Type="http://schemas.openxmlformats.org/officeDocument/2006/relationships/ctrlProp" Target="../ctrlProps/ctrlProp160.xml"/><Relationship Id="rId89" Type="http://schemas.openxmlformats.org/officeDocument/2006/relationships/ctrlProp" Target="../ctrlProps/ctrlProp161.xml"/><Relationship Id="rId110" Type="http://schemas.openxmlformats.org/officeDocument/2006/relationships/ctrlProp" Target="../ctrlProps/ctrlProp182.xml"/><Relationship Id="rId111" Type="http://schemas.openxmlformats.org/officeDocument/2006/relationships/ctrlProp" Target="../ctrlProps/ctrlProp183.xml"/><Relationship Id="rId112" Type="http://schemas.openxmlformats.org/officeDocument/2006/relationships/ctrlProp" Target="../ctrlProps/ctrlProp184.xml"/><Relationship Id="rId113" Type="http://schemas.openxmlformats.org/officeDocument/2006/relationships/ctrlProp" Target="../ctrlProps/ctrlProp185.xml"/><Relationship Id="rId114" Type="http://schemas.openxmlformats.org/officeDocument/2006/relationships/ctrlProp" Target="../ctrlProps/ctrlProp186.xml"/><Relationship Id="rId115" Type="http://schemas.openxmlformats.org/officeDocument/2006/relationships/ctrlProp" Target="../ctrlProps/ctrlProp187.xml"/><Relationship Id="rId116" Type="http://schemas.openxmlformats.org/officeDocument/2006/relationships/ctrlProp" Target="../ctrlProps/ctrlProp188.xml"/><Relationship Id="rId117" Type="http://schemas.openxmlformats.org/officeDocument/2006/relationships/ctrlProp" Target="../ctrlProps/ctrlProp189.xml"/><Relationship Id="rId118" Type="http://schemas.openxmlformats.org/officeDocument/2006/relationships/ctrlProp" Target="../ctrlProps/ctrlProp190.xml"/><Relationship Id="rId119" Type="http://schemas.openxmlformats.org/officeDocument/2006/relationships/ctrlProp" Target="../ctrlProps/ctrlProp191.xml"/><Relationship Id="rId150" Type="http://schemas.openxmlformats.org/officeDocument/2006/relationships/ctrlProp" Target="../ctrlProps/ctrlProp222.xml"/><Relationship Id="rId151" Type="http://schemas.openxmlformats.org/officeDocument/2006/relationships/ctrlProp" Target="../ctrlProps/ctrlProp223.xml"/><Relationship Id="rId152" Type="http://schemas.openxmlformats.org/officeDocument/2006/relationships/ctrlProp" Target="../ctrlProps/ctrlProp224.xml"/><Relationship Id="rId10" Type="http://schemas.openxmlformats.org/officeDocument/2006/relationships/ctrlProp" Target="../ctrlProps/ctrlProp82.xml"/><Relationship Id="rId11" Type="http://schemas.openxmlformats.org/officeDocument/2006/relationships/ctrlProp" Target="../ctrlProps/ctrlProp83.xml"/><Relationship Id="rId12" Type="http://schemas.openxmlformats.org/officeDocument/2006/relationships/ctrlProp" Target="../ctrlProps/ctrlProp84.xml"/><Relationship Id="rId13" Type="http://schemas.openxmlformats.org/officeDocument/2006/relationships/ctrlProp" Target="../ctrlProps/ctrlProp85.xml"/><Relationship Id="rId14" Type="http://schemas.openxmlformats.org/officeDocument/2006/relationships/ctrlProp" Target="../ctrlProps/ctrlProp86.xml"/><Relationship Id="rId15" Type="http://schemas.openxmlformats.org/officeDocument/2006/relationships/ctrlProp" Target="../ctrlProps/ctrlProp87.xml"/><Relationship Id="rId16" Type="http://schemas.openxmlformats.org/officeDocument/2006/relationships/ctrlProp" Target="../ctrlProps/ctrlProp88.xml"/><Relationship Id="rId17" Type="http://schemas.openxmlformats.org/officeDocument/2006/relationships/ctrlProp" Target="../ctrlProps/ctrlProp89.xml"/><Relationship Id="rId18" Type="http://schemas.openxmlformats.org/officeDocument/2006/relationships/ctrlProp" Target="../ctrlProps/ctrlProp90.xml"/><Relationship Id="rId19" Type="http://schemas.openxmlformats.org/officeDocument/2006/relationships/ctrlProp" Target="../ctrlProps/ctrlProp91.xml"/><Relationship Id="rId153" Type="http://schemas.openxmlformats.org/officeDocument/2006/relationships/ctrlProp" Target="../ctrlProps/ctrlProp225.xml"/><Relationship Id="rId154" Type="http://schemas.openxmlformats.org/officeDocument/2006/relationships/ctrlProp" Target="../ctrlProps/ctrlProp226.xml"/><Relationship Id="rId155" Type="http://schemas.openxmlformats.org/officeDocument/2006/relationships/ctrlProp" Target="../ctrlProps/ctrlProp227.xml"/><Relationship Id="rId156" Type="http://schemas.openxmlformats.org/officeDocument/2006/relationships/ctrlProp" Target="../ctrlProps/ctrlProp228.xml"/><Relationship Id="rId157" Type="http://schemas.openxmlformats.org/officeDocument/2006/relationships/ctrlProp" Target="../ctrlProps/ctrlProp229.xml"/><Relationship Id="rId158" Type="http://schemas.openxmlformats.org/officeDocument/2006/relationships/ctrlProp" Target="../ctrlProps/ctrlProp230.xml"/><Relationship Id="rId159" Type="http://schemas.openxmlformats.org/officeDocument/2006/relationships/ctrlProp" Target="../ctrlProps/ctrlProp231.xml"/><Relationship Id="rId50" Type="http://schemas.openxmlformats.org/officeDocument/2006/relationships/ctrlProp" Target="../ctrlProps/ctrlProp122.xml"/><Relationship Id="rId51" Type="http://schemas.openxmlformats.org/officeDocument/2006/relationships/ctrlProp" Target="../ctrlProps/ctrlProp123.xml"/><Relationship Id="rId52" Type="http://schemas.openxmlformats.org/officeDocument/2006/relationships/ctrlProp" Target="../ctrlProps/ctrlProp124.xml"/><Relationship Id="rId53" Type="http://schemas.openxmlformats.org/officeDocument/2006/relationships/ctrlProp" Target="../ctrlProps/ctrlProp125.xml"/><Relationship Id="rId54" Type="http://schemas.openxmlformats.org/officeDocument/2006/relationships/ctrlProp" Target="../ctrlProps/ctrlProp126.xml"/><Relationship Id="rId55" Type="http://schemas.openxmlformats.org/officeDocument/2006/relationships/ctrlProp" Target="../ctrlProps/ctrlProp127.xml"/><Relationship Id="rId56" Type="http://schemas.openxmlformats.org/officeDocument/2006/relationships/ctrlProp" Target="../ctrlProps/ctrlProp128.xml"/><Relationship Id="rId57" Type="http://schemas.openxmlformats.org/officeDocument/2006/relationships/ctrlProp" Target="../ctrlProps/ctrlProp129.xml"/><Relationship Id="rId58" Type="http://schemas.openxmlformats.org/officeDocument/2006/relationships/ctrlProp" Target="../ctrlProps/ctrlProp130.xml"/><Relationship Id="rId59" Type="http://schemas.openxmlformats.org/officeDocument/2006/relationships/ctrlProp" Target="../ctrlProps/ctrlProp131.xml"/><Relationship Id="rId90" Type="http://schemas.openxmlformats.org/officeDocument/2006/relationships/ctrlProp" Target="../ctrlProps/ctrlProp162.xml"/><Relationship Id="rId91" Type="http://schemas.openxmlformats.org/officeDocument/2006/relationships/ctrlProp" Target="../ctrlProps/ctrlProp163.xml"/><Relationship Id="rId92" Type="http://schemas.openxmlformats.org/officeDocument/2006/relationships/ctrlProp" Target="../ctrlProps/ctrlProp164.xml"/><Relationship Id="rId93" Type="http://schemas.openxmlformats.org/officeDocument/2006/relationships/ctrlProp" Target="../ctrlProps/ctrlProp165.xml"/><Relationship Id="rId94" Type="http://schemas.openxmlformats.org/officeDocument/2006/relationships/ctrlProp" Target="../ctrlProps/ctrlProp166.xml"/><Relationship Id="rId95" Type="http://schemas.openxmlformats.org/officeDocument/2006/relationships/ctrlProp" Target="../ctrlProps/ctrlProp167.xml"/><Relationship Id="rId96" Type="http://schemas.openxmlformats.org/officeDocument/2006/relationships/ctrlProp" Target="../ctrlProps/ctrlProp168.xml"/><Relationship Id="rId97" Type="http://schemas.openxmlformats.org/officeDocument/2006/relationships/ctrlProp" Target="../ctrlProps/ctrlProp169.xml"/><Relationship Id="rId98" Type="http://schemas.openxmlformats.org/officeDocument/2006/relationships/ctrlProp" Target="../ctrlProps/ctrlProp170.xml"/><Relationship Id="rId99" Type="http://schemas.openxmlformats.org/officeDocument/2006/relationships/ctrlProp" Target="../ctrlProps/ctrlProp171.xml"/><Relationship Id="rId120" Type="http://schemas.openxmlformats.org/officeDocument/2006/relationships/ctrlProp" Target="../ctrlProps/ctrlProp192.xml"/><Relationship Id="rId121" Type="http://schemas.openxmlformats.org/officeDocument/2006/relationships/ctrlProp" Target="../ctrlProps/ctrlProp193.xml"/><Relationship Id="rId122" Type="http://schemas.openxmlformats.org/officeDocument/2006/relationships/ctrlProp" Target="../ctrlProps/ctrlProp194.xml"/><Relationship Id="rId123" Type="http://schemas.openxmlformats.org/officeDocument/2006/relationships/ctrlProp" Target="../ctrlProps/ctrlProp195.xml"/><Relationship Id="rId124" Type="http://schemas.openxmlformats.org/officeDocument/2006/relationships/ctrlProp" Target="../ctrlProps/ctrlProp196.xml"/><Relationship Id="rId125" Type="http://schemas.openxmlformats.org/officeDocument/2006/relationships/ctrlProp" Target="../ctrlProps/ctrlProp197.xml"/><Relationship Id="rId126" Type="http://schemas.openxmlformats.org/officeDocument/2006/relationships/ctrlProp" Target="../ctrlProps/ctrlProp198.xml"/><Relationship Id="rId127" Type="http://schemas.openxmlformats.org/officeDocument/2006/relationships/ctrlProp" Target="../ctrlProps/ctrlProp199.xml"/><Relationship Id="rId128" Type="http://schemas.openxmlformats.org/officeDocument/2006/relationships/ctrlProp" Target="../ctrlProps/ctrlProp200.xml"/><Relationship Id="rId129" Type="http://schemas.openxmlformats.org/officeDocument/2006/relationships/ctrlProp" Target="../ctrlProps/ctrlProp201.xml"/><Relationship Id="rId160" Type="http://schemas.openxmlformats.org/officeDocument/2006/relationships/ctrlProp" Target="../ctrlProps/ctrlProp232.xml"/><Relationship Id="rId161" Type="http://schemas.openxmlformats.org/officeDocument/2006/relationships/ctrlProp" Target="../ctrlProps/ctrlProp233.xml"/><Relationship Id="rId162" Type="http://schemas.openxmlformats.org/officeDocument/2006/relationships/ctrlProp" Target="../ctrlProps/ctrlProp234.xml"/><Relationship Id="rId20" Type="http://schemas.openxmlformats.org/officeDocument/2006/relationships/ctrlProp" Target="../ctrlProps/ctrlProp92.xml"/><Relationship Id="rId21" Type="http://schemas.openxmlformats.org/officeDocument/2006/relationships/ctrlProp" Target="../ctrlProps/ctrlProp93.xml"/><Relationship Id="rId22" Type="http://schemas.openxmlformats.org/officeDocument/2006/relationships/ctrlProp" Target="../ctrlProps/ctrlProp94.xml"/><Relationship Id="rId23" Type="http://schemas.openxmlformats.org/officeDocument/2006/relationships/ctrlProp" Target="../ctrlProps/ctrlProp95.xml"/><Relationship Id="rId24" Type="http://schemas.openxmlformats.org/officeDocument/2006/relationships/ctrlProp" Target="../ctrlProps/ctrlProp96.xml"/><Relationship Id="rId25" Type="http://schemas.openxmlformats.org/officeDocument/2006/relationships/ctrlProp" Target="../ctrlProps/ctrlProp97.xml"/><Relationship Id="rId26" Type="http://schemas.openxmlformats.org/officeDocument/2006/relationships/ctrlProp" Target="../ctrlProps/ctrlProp98.xml"/><Relationship Id="rId27" Type="http://schemas.openxmlformats.org/officeDocument/2006/relationships/ctrlProp" Target="../ctrlProps/ctrlProp99.xml"/><Relationship Id="rId28" Type="http://schemas.openxmlformats.org/officeDocument/2006/relationships/ctrlProp" Target="../ctrlProps/ctrlProp100.xml"/><Relationship Id="rId29" Type="http://schemas.openxmlformats.org/officeDocument/2006/relationships/ctrlProp" Target="../ctrlProps/ctrlProp101.xml"/><Relationship Id="rId163" Type="http://schemas.openxmlformats.org/officeDocument/2006/relationships/ctrlProp" Target="../ctrlProps/ctrlProp235.xml"/><Relationship Id="rId164" Type="http://schemas.openxmlformats.org/officeDocument/2006/relationships/ctrlProp" Target="../ctrlProps/ctrlProp236.xml"/><Relationship Id="rId165" Type="http://schemas.openxmlformats.org/officeDocument/2006/relationships/ctrlProp" Target="../ctrlProps/ctrlProp237.xml"/><Relationship Id="rId166" Type="http://schemas.openxmlformats.org/officeDocument/2006/relationships/ctrlProp" Target="../ctrlProps/ctrlProp238.xml"/><Relationship Id="rId167" Type="http://schemas.openxmlformats.org/officeDocument/2006/relationships/ctrlProp" Target="../ctrlProps/ctrlProp239.xml"/><Relationship Id="rId168" Type="http://schemas.openxmlformats.org/officeDocument/2006/relationships/ctrlProp" Target="../ctrlProps/ctrlProp240.xml"/><Relationship Id="rId169" Type="http://schemas.openxmlformats.org/officeDocument/2006/relationships/ctrlProp" Target="../ctrlProps/ctrlProp241.xml"/><Relationship Id="rId60" Type="http://schemas.openxmlformats.org/officeDocument/2006/relationships/ctrlProp" Target="../ctrlProps/ctrlProp132.xml"/><Relationship Id="rId61" Type="http://schemas.openxmlformats.org/officeDocument/2006/relationships/ctrlProp" Target="../ctrlProps/ctrlProp133.xml"/><Relationship Id="rId62" Type="http://schemas.openxmlformats.org/officeDocument/2006/relationships/ctrlProp" Target="../ctrlProps/ctrlProp134.xml"/><Relationship Id="rId63" Type="http://schemas.openxmlformats.org/officeDocument/2006/relationships/ctrlProp" Target="../ctrlProps/ctrlProp135.xml"/><Relationship Id="rId64" Type="http://schemas.openxmlformats.org/officeDocument/2006/relationships/ctrlProp" Target="../ctrlProps/ctrlProp136.xml"/><Relationship Id="rId65" Type="http://schemas.openxmlformats.org/officeDocument/2006/relationships/ctrlProp" Target="../ctrlProps/ctrlProp137.xml"/><Relationship Id="rId66" Type="http://schemas.openxmlformats.org/officeDocument/2006/relationships/ctrlProp" Target="../ctrlProps/ctrlProp138.xml"/><Relationship Id="rId67" Type="http://schemas.openxmlformats.org/officeDocument/2006/relationships/ctrlProp" Target="../ctrlProps/ctrlProp139.xml"/><Relationship Id="rId68" Type="http://schemas.openxmlformats.org/officeDocument/2006/relationships/ctrlProp" Target="../ctrlProps/ctrlProp140.xml"/><Relationship Id="rId69" Type="http://schemas.openxmlformats.org/officeDocument/2006/relationships/ctrlProp" Target="../ctrlProps/ctrlProp141.xml"/><Relationship Id="rId130" Type="http://schemas.openxmlformats.org/officeDocument/2006/relationships/ctrlProp" Target="../ctrlProps/ctrlProp202.xml"/><Relationship Id="rId131" Type="http://schemas.openxmlformats.org/officeDocument/2006/relationships/ctrlProp" Target="../ctrlProps/ctrlProp203.xml"/><Relationship Id="rId132" Type="http://schemas.openxmlformats.org/officeDocument/2006/relationships/ctrlProp" Target="../ctrlProps/ctrlProp204.xml"/><Relationship Id="rId133" Type="http://schemas.openxmlformats.org/officeDocument/2006/relationships/ctrlProp" Target="../ctrlProps/ctrlProp205.xml"/><Relationship Id="rId134" Type="http://schemas.openxmlformats.org/officeDocument/2006/relationships/ctrlProp" Target="../ctrlProps/ctrlProp206.xml"/><Relationship Id="rId135" Type="http://schemas.openxmlformats.org/officeDocument/2006/relationships/ctrlProp" Target="../ctrlProps/ctrlProp207.xml"/><Relationship Id="rId136" Type="http://schemas.openxmlformats.org/officeDocument/2006/relationships/ctrlProp" Target="../ctrlProps/ctrlProp208.xml"/><Relationship Id="rId137" Type="http://schemas.openxmlformats.org/officeDocument/2006/relationships/ctrlProp" Target="../ctrlProps/ctrlProp209.xml"/><Relationship Id="rId138" Type="http://schemas.openxmlformats.org/officeDocument/2006/relationships/ctrlProp" Target="../ctrlProps/ctrlProp210.xml"/><Relationship Id="rId139" Type="http://schemas.openxmlformats.org/officeDocument/2006/relationships/ctrlProp" Target="../ctrlProps/ctrlProp211.xml"/><Relationship Id="rId170" Type="http://schemas.openxmlformats.org/officeDocument/2006/relationships/ctrlProp" Target="../ctrlProps/ctrlProp242.xml"/><Relationship Id="rId171" Type="http://schemas.openxmlformats.org/officeDocument/2006/relationships/ctrlProp" Target="../ctrlProps/ctrlProp243.xml"/><Relationship Id="rId172" Type="http://schemas.openxmlformats.org/officeDocument/2006/relationships/ctrlProp" Target="../ctrlProps/ctrlProp244.xml"/><Relationship Id="rId30" Type="http://schemas.openxmlformats.org/officeDocument/2006/relationships/ctrlProp" Target="../ctrlProps/ctrlProp102.xml"/><Relationship Id="rId31" Type="http://schemas.openxmlformats.org/officeDocument/2006/relationships/ctrlProp" Target="../ctrlProps/ctrlProp103.xml"/><Relationship Id="rId32" Type="http://schemas.openxmlformats.org/officeDocument/2006/relationships/ctrlProp" Target="../ctrlProps/ctrlProp104.xml"/><Relationship Id="rId33" Type="http://schemas.openxmlformats.org/officeDocument/2006/relationships/ctrlProp" Target="../ctrlProps/ctrlProp105.xml"/><Relationship Id="rId34" Type="http://schemas.openxmlformats.org/officeDocument/2006/relationships/ctrlProp" Target="../ctrlProps/ctrlProp106.xml"/><Relationship Id="rId35" Type="http://schemas.openxmlformats.org/officeDocument/2006/relationships/ctrlProp" Target="../ctrlProps/ctrlProp107.xml"/><Relationship Id="rId36" Type="http://schemas.openxmlformats.org/officeDocument/2006/relationships/ctrlProp" Target="../ctrlProps/ctrlProp108.xml"/><Relationship Id="rId37" Type="http://schemas.openxmlformats.org/officeDocument/2006/relationships/ctrlProp" Target="../ctrlProps/ctrlProp109.xml"/><Relationship Id="rId38" Type="http://schemas.openxmlformats.org/officeDocument/2006/relationships/ctrlProp" Target="../ctrlProps/ctrlProp110.xml"/><Relationship Id="rId39" Type="http://schemas.openxmlformats.org/officeDocument/2006/relationships/ctrlProp" Target="../ctrlProps/ctrlProp111.xml"/><Relationship Id="rId173" Type="http://schemas.openxmlformats.org/officeDocument/2006/relationships/ctrlProp" Target="../ctrlProps/ctrlProp245.xml"/><Relationship Id="rId174" Type="http://schemas.openxmlformats.org/officeDocument/2006/relationships/ctrlProp" Target="../ctrlProps/ctrlProp246.xml"/><Relationship Id="rId175" Type="http://schemas.openxmlformats.org/officeDocument/2006/relationships/ctrlProp" Target="../ctrlProps/ctrlProp247.xml"/><Relationship Id="rId176" Type="http://schemas.openxmlformats.org/officeDocument/2006/relationships/ctrlProp" Target="../ctrlProps/ctrlProp248.xml"/><Relationship Id="rId177" Type="http://schemas.openxmlformats.org/officeDocument/2006/relationships/ctrlProp" Target="../ctrlProps/ctrlProp249.xml"/><Relationship Id="rId178" Type="http://schemas.openxmlformats.org/officeDocument/2006/relationships/ctrlProp" Target="../ctrlProps/ctrlProp250.xml"/><Relationship Id="rId179" Type="http://schemas.openxmlformats.org/officeDocument/2006/relationships/ctrlProp" Target="../ctrlProps/ctrlProp251.xml"/><Relationship Id="rId70" Type="http://schemas.openxmlformats.org/officeDocument/2006/relationships/ctrlProp" Target="../ctrlProps/ctrlProp142.xml"/><Relationship Id="rId71" Type="http://schemas.openxmlformats.org/officeDocument/2006/relationships/ctrlProp" Target="../ctrlProps/ctrlProp143.xml"/><Relationship Id="rId72" Type="http://schemas.openxmlformats.org/officeDocument/2006/relationships/ctrlProp" Target="../ctrlProps/ctrlProp144.xml"/><Relationship Id="rId73" Type="http://schemas.openxmlformats.org/officeDocument/2006/relationships/ctrlProp" Target="../ctrlProps/ctrlProp145.xml"/><Relationship Id="rId74" Type="http://schemas.openxmlformats.org/officeDocument/2006/relationships/ctrlProp" Target="../ctrlProps/ctrlProp146.xml"/><Relationship Id="rId75" Type="http://schemas.openxmlformats.org/officeDocument/2006/relationships/ctrlProp" Target="../ctrlProps/ctrlProp147.xml"/><Relationship Id="rId76" Type="http://schemas.openxmlformats.org/officeDocument/2006/relationships/ctrlProp" Target="../ctrlProps/ctrlProp148.xml"/><Relationship Id="rId77" Type="http://schemas.openxmlformats.org/officeDocument/2006/relationships/ctrlProp" Target="../ctrlProps/ctrlProp149.xml"/><Relationship Id="rId78" Type="http://schemas.openxmlformats.org/officeDocument/2006/relationships/ctrlProp" Target="../ctrlProps/ctrlProp150.xml"/><Relationship Id="rId79" Type="http://schemas.openxmlformats.org/officeDocument/2006/relationships/ctrlProp" Target="../ctrlProps/ctrlProp151.xml"/><Relationship Id="rId1" Type="http://schemas.openxmlformats.org/officeDocument/2006/relationships/printerSettings" Target="../printerSettings/printerSettings6.bin"/><Relationship Id="rId2" Type="http://schemas.openxmlformats.org/officeDocument/2006/relationships/drawing" Target="../drawings/drawing6.xml"/><Relationship Id="rId3" Type="http://schemas.openxmlformats.org/officeDocument/2006/relationships/vmlDrawing" Target="../drawings/vmlDrawing4.vml"/><Relationship Id="rId4" Type="http://schemas.openxmlformats.org/officeDocument/2006/relationships/ctrlProp" Target="../ctrlProps/ctrlProp76.xml"/><Relationship Id="rId100" Type="http://schemas.openxmlformats.org/officeDocument/2006/relationships/ctrlProp" Target="../ctrlProps/ctrlProp172.xml"/><Relationship Id="rId101" Type="http://schemas.openxmlformats.org/officeDocument/2006/relationships/ctrlProp" Target="../ctrlProps/ctrlProp173.xml"/><Relationship Id="rId102" Type="http://schemas.openxmlformats.org/officeDocument/2006/relationships/ctrlProp" Target="../ctrlProps/ctrlProp174.xml"/><Relationship Id="rId103" Type="http://schemas.openxmlformats.org/officeDocument/2006/relationships/ctrlProp" Target="../ctrlProps/ctrlProp175.xml"/><Relationship Id="rId104" Type="http://schemas.openxmlformats.org/officeDocument/2006/relationships/ctrlProp" Target="../ctrlProps/ctrlProp176.xml"/><Relationship Id="rId105" Type="http://schemas.openxmlformats.org/officeDocument/2006/relationships/ctrlProp" Target="../ctrlProps/ctrlProp177.xml"/><Relationship Id="rId106" Type="http://schemas.openxmlformats.org/officeDocument/2006/relationships/ctrlProp" Target="../ctrlProps/ctrlProp178.xml"/><Relationship Id="rId107" Type="http://schemas.openxmlformats.org/officeDocument/2006/relationships/ctrlProp" Target="../ctrlProps/ctrlProp179.xml"/><Relationship Id="rId108" Type="http://schemas.openxmlformats.org/officeDocument/2006/relationships/ctrlProp" Target="../ctrlProps/ctrlProp180.xml"/><Relationship Id="rId109" Type="http://schemas.openxmlformats.org/officeDocument/2006/relationships/ctrlProp" Target="../ctrlProps/ctrlProp181.xml"/><Relationship Id="rId5" Type="http://schemas.openxmlformats.org/officeDocument/2006/relationships/ctrlProp" Target="../ctrlProps/ctrlProp77.xml"/><Relationship Id="rId6" Type="http://schemas.openxmlformats.org/officeDocument/2006/relationships/ctrlProp" Target="../ctrlProps/ctrlProp78.xml"/><Relationship Id="rId7" Type="http://schemas.openxmlformats.org/officeDocument/2006/relationships/ctrlProp" Target="../ctrlProps/ctrlProp79.xml"/><Relationship Id="rId8" Type="http://schemas.openxmlformats.org/officeDocument/2006/relationships/ctrlProp" Target="../ctrlProps/ctrlProp80.xml"/><Relationship Id="rId9" Type="http://schemas.openxmlformats.org/officeDocument/2006/relationships/ctrlProp" Target="../ctrlProps/ctrlProp81.xml"/><Relationship Id="rId140" Type="http://schemas.openxmlformats.org/officeDocument/2006/relationships/ctrlProp" Target="../ctrlProps/ctrlProp212.xml"/><Relationship Id="rId141" Type="http://schemas.openxmlformats.org/officeDocument/2006/relationships/ctrlProp" Target="../ctrlProps/ctrlProp213.xml"/></Relationships>
</file>

<file path=xl/worksheets/_rels/sheet7.xml.rels><?xml version="1.0" encoding="UTF-8" standalone="yes"?>
<Relationships xmlns="http://schemas.openxmlformats.org/package/2006/relationships"><Relationship Id="rId20" Type="http://schemas.openxmlformats.org/officeDocument/2006/relationships/ctrlProp" Target="../ctrlProps/ctrlProp273.xml"/><Relationship Id="rId21" Type="http://schemas.openxmlformats.org/officeDocument/2006/relationships/ctrlProp" Target="../ctrlProps/ctrlProp274.xml"/><Relationship Id="rId22" Type="http://schemas.openxmlformats.org/officeDocument/2006/relationships/ctrlProp" Target="../ctrlProps/ctrlProp275.xml"/><Relationship Id="rId23" Type="http://schemas.openxmlformats.org/officeDocument/2006/relationships/ctrlProp" Target="../ctrlProps/ctrlProp276.xml"/><Relationship Id="rId24" Type="http://schemas.openxmlformats.org/officeDocument/2006/relationships/ctrlProp" Target="../ctrlProps/ctrlProp277.xml"/><Relationship Id="rId25" Type="http://schemas.openxmlformats.org/officeDocument/2006/relationships/ctrlProp" Target="../ctrlProps/ctrlProp278.xml"/><Relationship Id="rId26" Type="http://schemas.openxmlformats.org/officeDocument/2006/relationships/ctrlProp" Target="../ctrlProps/ctrlProp279.xml"/><Relationship Id="rId27" Type="http://schemas.openxmlformats.org/officeDocument/2006/relationships/ctrlProp" Target="../ctrlProps/ctrlProp280.xml"/><Relationship Id="rId28" Type="http://schemas.openxmlformats.org/officeDocument/2006/relationships/ctrlProp" Target="../ctrlProps/ctrlProp281.xml"/><Relationship Id="rId29" Type="http://schemas.openxmlformats.org/officeDocument/2006/relationships/ctrlProp" Target="../ctrlProps/ctrlProp282.xml"/><Relationship Id="rId1" Type="http://schemas.openxmlformats.org/officeDocument/2006/relationships/drawing" Target="../drawings/drawing7.xml"/><Relationship Id="rId2" Type="http://schemas.openxmlformats.org/officeDocument/2006/relationships/vmlDrawing" Target="../drawings/vmlDrawing5.vml"/><Relationship Id="rId3" Type="http://schemas.openxmlformats.org/officeDocument/2006/relationships/ctrlProp" Target="../ctrlProps/ctrlProp256.xml"/><Relationship Id="rId4" Type="http://schemas.openxmlformats.org/officeDocument/2006/relationships/ctrlProp" Target="../ctrlProps/ctrlProp257.xml"/><Relationship Id="rId5" Type="http://schemas.openxmlformats.org/officeDocument/2006/relationships/ctrlProp" Target="../ctrlProps/ctrlProp258.xml"/><Relationship Id="rId30" Type="http://schemas.openxmlformats.org/officeDocument/2006/relationships/ctrlProp" Target="../ctrlProps/ctrlProp283.xml"/><Relationship Id="rId31" Type="http://schemas.openxmlformats.org/officeDocument/2006/relationships/ctrlProp" Target="../ctrlProps/ctrlProp284.xml"/><Relationship Id="rId32" Type="http://schemas.openxmlformats.org/officeDocument/2006/relationships/ctrlProp" Target="../ctrlProps/ctrlProp285.xml"/><Relationship Id="rId9" Type="http://schemas.openxmlformats.org/officeDocument/2006/relationships/ctrlProp" Target="../ctrlProps/ctrlProp262.xml"/><Relationship Id="rId6" Type="http://schemas.openxmlformats.org/officeDocument/2006/relationships/ctrlProp" Target="../ctrlProps/ctrlProp259.xml"/><Relationship Id="rId7" Type="http://schemas.openxmlformats.org/officeDocument/2006/relationships/ctrlProp" Target="../ctrlProps/ctrlProp260.xml"/><Relationship Id="rId8" Type="http://schemas.openxmlformats.org/officeDocument/2006/relationships/ctrlProp" Target="../ctrlProps/ctrlProp261.xml"/><Relationship Id="rId33" Type="http://schemas.openxmlformats.org/officeDocument/2006/relationships/ctrlProp" Target="../ctrlProps/ctrlProp286.xml"/><Relationship Id="rId34" Type="http://schemas.openxmlformats.org/officeDocument/2006/relationships/ctrlProp" Target="../ctrlProps/ctrlProp287.xml"/><Relationship Id="rId35" Type="http://schemas.openxmlformats.org/officeDocument/2006/relationships/ctrlProp" Target="../ctrlProps/ctrlProp288.xml"/><Relationship Id="rId36" Type="http://schemas.openxmlformats.org/officeDocument/2006/relationships/ctrlProp" Target="../ctrlProps/ctrlProp289.xml"/><Relationship Id="rId10" Type="http://schemas.openxmlformats.org/officeDocument/2006/relationships/ctrlProp" Target="../ctrlProps/ctrlProp263.xml"/><Relationship Id="rId11" Type="http://schemas.openxmlformats.org/officeDocument/2006/relationships/ctrlProp" Target="../ctrlProps/ctrlProp264.xml"/><Relationship Id="rId12" Type="http://schemas.openxmlformats.org/officeDocument/2006/relationships/ctrlProp" Target="../ctrlProps/ctrlProp265.xml"/><Relationship Id="rId13" Type="http://schemas.openxmlformats.org/officeDocument/2006/relationships/ctrlProp" Target="../ctrlProps/ctrlProp266.xml"/><Relationship Id="rId14" Type="http://schemas.openxmlformats.org/officeDocument/2006/relationships/ctrlProp" Target="../ctrlProps/ctrlProp267.xml"/><Relationship Id="rId15" Type="http://schemas.openxmlformats.org/officeDocument/2006/relationships/ctrlProp" Target="../ctrlProps/ctrlProp268.xml"/><Relationship Id="rId16" Type="http://schemas.openxmlformats.org/officeDocument/2006/relationships/ctrlProp" Target="../ctrlProps/ctrlProp269.xml"/><Relationship Id="rId17" Type="http://schemas.openxmlformats.org/officeDocument/2006/relationships/ctrlProp" Target="../ctrlProps/ctrlProp270.xml"/><Relationship Id="rId18" Type="http://schemas.openxmlformats.org/officeDocument/2006/relationships/ctrlProp" Target="../ctrlProps/ctrlProp271.xml"/><Relationship Id="rId19" Type="http://schemas.openxmlformats.org/officeDocument/2006/relationships/ctrlProp" Target="../ctrlProps/ctrlProp272.xml"/><Relationship Id="rId37" Type="http://schemas.openxmlformats.org/officeDocument/2006/relationships/ctrlProp" Target="../ctrlProps/ctrlProp290.xml"/><Relationship Id="rId38" Type="http://schemas.openxmlformats.org/officeDocument/2006/relationships/ctrlProp" Target="../ctrlProps/ctrlProp291.xml"/><Relationship Id="rId39" Type="http://schemas.openxmlformats.org/officeDocument/2006/relationships/ctrlProp" Target="../ctrlProps/ctrlProp292.xml"/><Relationship Id="rId40" Type="http://schemas.openxmlformats.org/officeDocument/2006/relationships/ctrlProp" Target="../ctrlProps/ctrlProp293.xml"/><Relationship Id="rId41" Type="http://schemas.openxmlformats.org/officeDocument/2006/relationships/ctrlProp" Target="../ctrlProps/ctrlProp294.xml"/><Relationship Id="rId42" Type="http://schemas.openxmlformats.org/officeDocument/2006/relationships/ctrlProp" Target="../ctrlProps/ctrlProp295.xml"/></Relationships>
</file>

<file path=xl/worksheets/_rels/sheet8.xml.rels><?xml version="1.0" encoding="UTF-8" standalone="yes"?>
<Relationships xmlns="http://schemas.openxmlformats.org/package/2006/relationships"><Relationship Id="rId20" Type="http://schemas.openxmlformats.org/officeDocument/2006/relationships/ctrlProp" Target="../ctrlProps/ctrlProp312.xml"/><Relationship Id="rId21" Type="http://schemas.openxmlformats.org/officeDocument/2006/relationships/ctrlProp" Target="../ctrlProps/ctrlProp313.xml"/><Relationship Id="rId22" Type="http://schemas.openxmlformats.org/officeDocument/2006/relationships/ctrlProp" Target="../ctrlProps/ctrlProp314.xml"/><Relationship Id="rId23" Type="http://schemas.openxmlformats.org/officeDocument/2006/relationships/ctrlProp" Target="../ctrlProps/ctrlProp315.xml"/><Relationship Id="rId24" Type="http://schemas.openxmlformats.org/officeDocument/2006/relationships/ctrlProp" Target="../ctrlProps/ctrlProp316.xml"/><Relationship Id="rId25" Type="http://schemas.openxmlformats.org/officeDocument/2006/relationships/ctrlProp" Target="../ctrlProps/ctrlProp317.xml"/><Relationship Id="rId26" Type="http://schemas.openxmlformats.org/officeDocument/2006/relationships/ctrlProp" Target="../ctrlProps/ctrlProp318.xml"/><Relationship Id="rId27" Type="http://schemas.openxmlformats.org/officeDocument/2006/relationships/ctrlProp" Target="../ctrlProps/ctrlProp319.xml"/><Relationship Id="rId28" Type="http://schemas.openxmlformats.org/officeDocument/2006/relationships/ctrlProp" Target="../ctrlProps/ctrlProp320.xml"/><Relationship Id="rId29" Type="http://schemas.openxmlformats.org/officeDocument/2006/relationships/ctrlProp" Target="../ctrlProps/ctrlProp321.xml"/><Relationship Id="rId1" Type="http://schemas.openxmlformats.org/officeDocument/2006/relationships/printerSettings" Target="../printerSettings/printerSettings7.bin"/><Relationship Id="rId2" Type="http://schemas.openxmlformats.org/officeDocument/2006/relationships/drawing" Target="../drawings/drawing8.xml"/><Relationship Id="rId3" Type="http://schemas.openxmlformats.org/officeDocument/2006/relationships/vmlDrawing" Target="../drawings/vmlDrawing6.vml"/><Relationship Id="rId4" Type="http://schemas.openxmlformats.org/officeDocument/2006/relationships/ctrlProp" Target="../ctrlProps/ctrlProp296.xml"/><Relationship Id="rId5" Type="http://schemas.openxmlformats.org/officeDocument/2006/relationships/ctrlProp" Target="../ctrlProps/ctrlProp297.xml"/><Relationship Id="rId30" Type="http://schemas.openxmlformats.org/officeDocument/2006/relationships/ctrlProp" Target="../ctrlProps/ctrlProp322.xml"/><Relationship Id="rId31" Type="http://schemas.openxmlformats.org/officeDocument/2006/relationships/ctrlProp" Target="../ctrlProps/ctrlProp323.xml"/><Relationship Id="rId32" Type="http://schemas.openxmlformats.org/officeDocument/2006/relationships/ctrlProp" Target="../ctrlProps/ctrlProp324.xml"/><Relationship Id="rId9" Type="http://schemas.openxmlformats.org/officeDocument/2006/relationships/ctrlProp" Target="../ctrlProps/ctrlProp301.xml"/><Relationship Id="rId6" Type="http://schemas.openxmlformats.org/officeDocument/2006/relationships/ctrlProp" Target="../ctrlProps/ctrlProp298.xml"/><Relationship Id="rId7" Type="http://schemas.openxmlformats.org/officeDocument/2006/relationships/ctrlProp" Target="../ctrlProps/ctrlProp299.xml"/><Relationship Id="rId8" Type="http://schemas.openxmlformats.org/officeDocument/2006/relationships/ctrlProp" Target="../ctrlProps/ctrlProp300.xml"/><Relationship Id="rId33" Type="http://schemas.openxmlformats.org/officeDocument/2006/relationships/ctrlProp" Target="../ctrlProps/ctrlProp325.xml"/><Relationship Id="rId34" Type="http://schemas.openxmlformats.org/officeDocument/2006/relationships/ctrlProp" Target="../ctrlProps/ctrlProp326.xml"/><Relationship Id="rId35" Type="http://schemas.openxmlformats.org/officeDocument/2006/relationships/ctrlProp" Target="../ctrlProps/ctrlProp327.xml"/><Relationship Id="rId10" Type="http://schemas.openxmlformats.org/officeDocument/2006/relationships/ctrlProp" Target="../ctrlProps/ctrlProp302.xml"/><Relationship Id="rId11" Type="http://schemas.openxmlformats.org/officeDocument/2006/relationships/ctrlProp" Target="../ctrlProps/ctrlProp303.xml"/><Relationship Id="rId12" Type="http://schemas.openxmlformats.org/officeDocument/2006/relationships/ctrlProp" Target="../ctrlProps/ctrlProp304.xml"/><Relationship Id="rId13" Type="http://schemas.openxmlformats.org/officeDocument/2006/relationships/ctrlProp" Target="../ctrlProps/ctrlProp305.xml"/><Relationship Id="rId14" Type="http://schemas.openxmlformats.org/officeDocument/2006/relationships/ctrlProp" Target="../ctrlProps/ctrlProp306.xml"/><Relationship Id="rId15" Type="http://schemas.openxmlformats.org/officeDocument/2006/relationships/ctrlProp" Target="../ctrlProps/ctrlProp307.xml"/><Relationship Id="rId16" Type="http://schemas.openxmlformats.org/officeDocument/2006/relationships/ctrlProp" Target="../ctrlProps/ctrlProp308.xml"/><Relationship Id="rId17" Type="http://schemas.openxmlformats.org/officeDocument/2006/relationships/ctrlProp" Target="../ctrlProps/ctrlProp309.xml"/><Relationship Id="rId18" Type="http://schemas.openxmlformats.org/officeDocument/2006/relationships/ctrlProp" Target="../ctrlProps/ctrlProp310.xml"/><Relationship Id="rId19" Type="http://schemas.openxmlformats.org/officeDocument/2006/relationships/ctrlProp" Target="../ctrlProps/ctrlProp311.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333.xml"/><Relationship Id="rId20" Type="http://schemas.openxmlformats.org/officeDocument/2006/relationships/ctrlProp" Target="../ctrlProps/ctrlProp344.xml"/><Relationship Id="rId21" Type="http://schemas.openxmlformats.org/officeDocument/2006/relationships/ctrlProp" Target="../ctrlProps/ctrlProp345.xml"/><Relationship Id="rId22" Type="http://schemas.openxmlformats.org/officeDocument/2006/relationships/ctrlProp" Target="../ctrlProps/ctrlProp346.xml"/><Relationship Id="rId23" Type="http://schemas.openxmlformats.org/officeDocument/2006/relationships/ctrlProp" Target="../ctrlProps/ctrlProp347.xml"/><Relationship Id="rId10" Type="http://schemas.openxmlformats.org/officeDocument/2006/relationships/ctrlProp" Target="../ctrlProps/ctrlProp334.xml"/><Relationship Id="rId11" Type="http://schemas.openxmlformats.org/officeDocument/2006/relationships/ctrlProp" Target="../ctrlProps/ctrlProp335.xml"/><Relationship Id="rId12" Type="http://schemas.openxmlformats.org/officeDocument/2006/relationships/ctrlProp" Target="../ctrlProps/ctrlProp336.xml"/><Relationship Id="rId13" Type="http://schemas.openxmlformats.org/officeDocument/2006/relationships/ctrlProp" Target="../ctrlProps/ctrlProp337.xml"/><Relationship Id="rId14" Type="http://schemas.openxmlformats.org/officeDocument/2006/relationships/ctrlProp" Target="../ctrlProps/ctrlProp338.xml"/><Relationship Id="rId15" Type="http://schemas.openxmlformats.org/officeDocument/2006/relationships/ctrlProp" Target="../ctrlProps/ctrlProp339.xml"/><Relationship Id="rId16" Type="http://schemas.openxmlformats.org/officeDocument/2006/relationships/ctrlProp" Target="../ctrlProps/ctrlProp340.xml"/><Relationship Id="rId17" Type="http://schemas.openxmlformats.org/officeDocument/2006/relationships/ctrlProp" Target="../ctrlProps/ctrlProp341.xml"/><Relationship Id="rId18" Type="http://schemas.openxmlformats.org/officeDocument/2006/relationships/ctrlProp" Target="../ctrlProps/ctrlProp342.xml"/><Relationship Id="rId19" Type="http://schemas.openxmlformats.org/officeDocument/2006/relationships/ctrlProp" Target="../ctrlProps/ctrlProp343.xml"/><Relationship Id="rId1" Type="http://schemas.openxmlformats.org/officeDocument/2006/relationships/printerSettings" Target="../printerSettings/printerSettings8.bin"/><Relationship Id="rId2" Type="http://schemas.openxmlformats.org/officeDocument/2006/relationships/drawing" Target="../drawings/drawing9.xml"/><Relationship Id="rId3" Type="http://schemas.openxmlformats.org/officeDocument/2006/relationships/vmlDrawing" Target="../drawings/vmlDrawing7.vml"/><Relationship Id="rId4" Type="http://schemas.openxmlformats.org/officeDocument/2006/relationships/ctrlProp" Target="../ctrlProps/ctrlProp328.xml"/><Relationship Id="rId5" Type="http://schemas.openxmlformats.org/officeDocument/2006/relationships/ctrlProp" Target="../ctrlProps/ctrlProp329.xml"/><Relationship Id="rId6" Type="http://schemas.openxmlformats.org/officeDocument/2006/relationships/ctrlProp" Target="../ctrlProps/ctrlProp330.xml"/><Relationship Id="rId7" Type="http://schemas.openxmlformats.org/officeDocument/2006/relationships/ctrlProp" Target="../ctrlProps/ctrlProp331.xml"/><Relationship Id="rId8" Type="http://schemas.openxmlformats.org/officeDocument/2006/relationships/ctrlProp" Target="../ctrlProps/ctrlProp3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tabColor theme="1" tint="0.499984740745262"/>
    <pageSetUpPr autoPageBreaks="0"/>
  </sheetPr>
  <dimension ref="B1:T40"/>
  <sheetViews>
    <sheetView showGridLines="0" topLeftCell="A13" zoomScale="85" zoomScaleNormal="85" workbookViewId="0">
      <selection activeCell="D36" sqref="D36:S36"/>
    </sheetView>
  </sheetViews>
  <sheetFormatPr baseColWidth="10" defaultColWidth="8.83203125" defaultRowHeight="15" x14ac:dyDescent="0.2"/>
  <cols>
    <col min="1" max="1" width="3.83203125" customWidth="1"/>
    <col min="3" max="3" width="30.5" customWidth="1"/>
  </cols>
  <sheetData>
    <row r="1" spans="2:11" ht="43.5" customHeight="1" x14ac:dyDescent="0.2"/>
    <row r="2" spans="2:11" ht="24" x14ac:dyDescent="0.3">
      <c r="B2" s="208" t="s">
        <v>602</v>
      </c>
    </row>
    <row r="4" spans="2:11" x14ac:dyDescent="0.2">
      <c r="B4" s="20" t="s">
        <v>603</v>
      </c>
      <c r="C4" s="21"/>
      <c r="D4" s="21"/>
      <c r="E4" s="21"/>
      <c r="F4" s="21"/>
      <c r="G4" s="21"/>
      <c r="H4" s="21"/>
      <c r="I4" s="21"/>
      <c r="J4" s="21"/>
      <c r="K4" s="22"/>
    </row>
    <row r="5" spans="2:11" x14ac:dyDescent="0.2">
      <c r="B5" s="15"/>
      <c r="K5" s="23"/>
    </row>
    <row r="6" spans="2:11" x14ac:dyDescent="0.2">
      <c r="B6" s="15" t="s">
        <v>604</v>
      </c>
      <c r="K6" s="23"/>
    </row>
    <row r="7" spans="2:11" x14ac:dyDescent="0.2">
      <c r="B7" s="15"/>
      <c r="K7" s="23"/>
    </row>
    <row r="8" spans="2:11" x14ac:dyDescent="0.2">
      <c r="B8" s="128"/>
      <c r="C8" s="180" t="s">
        <v>605</v>
      </c>
      <c r="D8" s="180"/>
      <c r="E8" s="180"/>
      <c r="F8" s="180"/>
      <c r="G8" s="180"/>
      <c r="H8" s="180"/>
      <c r="I8" s="180"/>
      <c r="J8" s="180"/>
      <c r="K8" s="181"/>
    </row>
    <row r="9" spans="2:11" x14ac:dyDescent="0.2">
      <c r="B9" s="128"/>
      <c r="C9" s="180" t="s">
        <v>606</v>
      </c>
      <c r="D9" s="180"/>
      <c r="E9" s="180"/>
      <c r="F9" s="180"/>
      <c r="G9" s="180"/>
      <c r="H9" s="180"/>
      <c r="I9" s="180"/>
      <c r="J9" s="180"/>
      <c r="K9" s="181"/>
    </row>
    <row r="10" spans="2:11" x14ac:dyDescent="0.2">
      <c r="B10" s="128"/>
      <c r="C10" s="180" t="s">
        <v>607</v>
      </c>
      <c r="D10" s="180"/>
      <c r="E10" s="180"/>
      <c r="F10" s="180"/>
      <c r="G10" s="180"/>
      <c r="H10" s="180"/>
      <c r="I10" s="180"/>
      <c r="J10" s="180"/>
      <c r="K10" s="181"/>
    </row>
    <row r="11" spans="2:11" x14ac:dyDescent="0.2">
      <c r="B11" s="182"/>
      <c r="C11" s="310" t="s">
        <v>608</v>
      </c>
      <c r="D11" s="311"/>
      <c r="E11" s="311"/>
      <c r="F11" s="311"/>
      <c r="G11" s="311"/>
      <c r="H11" s="311"/>
      <c r="I11" s="311"/>
      <c r="J11" s="311"/>
      <c r="K11" s="312"/>
    </row>
    <row r="12" spans="2:11" x14ac:dyDescent="0.2">
      <c r="B12" s="209"/>
      <c r="C12" s="210" t="s">
        <v>609</v>
      </c>
      <c r="D12" s="210"/>
      <c r="E12" s="210"/>
      <c r="F12" s="210"/>
      <c r="G12" s="210"/>
      <c r="H12" s="210"/>
      <c r="I12" s="210"/>
      <c r="J12" s="210"/>
      <c r="K12" s="211"/>
    </row>
    <row r="13" spans="2:11" x14ac:dyDescent="0.2">
      <c r="B13" s="209"/>
      <c r="C13" s="210" t="s">
        <v>610</v>
      </c>
      <c r="D13" s="210"/>
      <c r="E13" s="210"/>
      <c r="F13" s="210"/>
      <c r="G13" s="210"/>
      <c r="H13" s="210"/>
      <c r="I13" s="210"/>
      <c r="J13" s="210"/>
      <c r="K13" s="211"/>
    </row>
    <row r="14" spans="2:11" x14ac:dyDescent="0.2">
      <c r="B14" s="209"/>
      <c r="C14" s="296" t="s">
        <v>612</v>
      </c>
      <c r="D14" s="210"/>
      <c r="E14" s="210"/>
      <c r="F14" s="210"/>
      <c r="G14" s="210"/>
      <c r="H14" s="210"/>
      <c r="I14" s="210"/>
      <c r="J14" s="210"/>
      <c r="K14" s="211"/>
    </row>
    <row r="15" spans="2:11" x14ac:dyDescent="0.2">
      <c r="B15" s="209"/>
      <c r="C15" s="296" t="s">
        <v>611</v>
      </c>
      <c r="D15" s="210"/>
      <c r="E15" s="210"/>
      <c r="F15" s="210"/>
      <c r="G15" s="210"/>
      <c r="H15" s="210"/>
      <c r="I15" s="210"/>
      <c r="J15" s="210"/>
      <c r="K15" s="211"/>
    </row>
    <row r="16" spans="2:11" x14ac:dyDescent="0.2">
      <c r="B16" s="183"/>
      <c r="C16" s="297" t="s">
        <v>613</v>
      </c>
      <c r="D16" s="184"/>
      <c r="E16" s="184"/>
      <c r="F16" s="184"/>
      <c r="G16" s="184"/>
      <c r="H16" s="184"/>
      <c r="I16" s="184"/>
      <c r="J16" s="184"/>
      <c r="K16" s="185"/>
    </row>
    <row r="17" spans="2:20" x14ac:dyDescent="0.2">
      <c r="B17" s="15"/>
      <c r="K17" s="23"/>
    </row>
    <row r="18" spans="2:20" x14ac:dyDescent="0.2">
      <c r="B18" s="15" t="s">
        <v>614</v>
      </c>
      <c r="K18" s="23"/>
    </row>
    <row r="19" spans="2:20" x14ac:dyDescent="0.2">
      <c r="B19" s="15"/>
      <c r="K19" s="23"/>
    </row>
    <row r="20" spans="2:20" x14ac:dyDescent="0.2">
      <c r="B20" s="15" t="s">
        <v>615</v>
      </c>
      <c r="K20" s="23"/>
    </row>
    <row r="21" spans="2:20" x14ac:dyDescent="0.2">
      <c r="B21" s="24" t="s">
        <v>192</v>
      </c>
      <c r="C21" s="25"/>
      <c r="D21" s="25"/>
      <c r="E21" s="25"/>
      <c r="F21" s="25"/>
      <c r="G21" s="25"/>
      <c r="H21" s="25"/>
      <c r="I21" s="25"/>
      <c r="J21" s="25"/>
      <c r="K21" s="26"/>
    </row>
    <row r="24" spans="2:20" ht="20.5" customHeight="1" x14ac:dyDescent="0.2">
      <c r="B24" s="307" t="s">
        <v>616</v>
      </c>
      <c r="C24" s="307"/>
      <c r="D24" s="307"/>
      <c r="E24" s="307"/>
      <c r="F24" s="307"/>
      <c r="G24" s="307"/>
      <c r="H24" s="307"/>
      <c r="I24" s="307"/>
      <c r="J24" s="307"/>
      <c r="K24" s="307"/>
      <c r="L24" s="307"/>
      <c r="M24" s="307"/>
      <c r="N24" s="307"/>
      <c r="O24" s="307"/>
      <c r="P24" s="307"/>
      <c r="Q24" s="307"/>
      <c r="R24" s="307"/>
      <c r="S24" s="307"/>
    </row>
    <row r="25" spans="2:20" ht="35" customHeight="1" x14ac:dyDescent="0.2">
      <c r="B25" s="307" t="s">
        <v>617</v>
      </c>
      <c r="C25" s="307"/>
      <c r="D25" s="307"/>
      <c r="E25" s="307"/>
      <c r="F25" s="307"/>
      <c r="G25" s="307"/>
      <c r="H25" s="307"/>
      <c r="I25" s="307"/>
      <c r="J25" s="307"/>
      <c r="K25" s="307"/>
      <c r="L25" s="307"/>
      <c r="M25" s="307"/>
      <c r="N25" s="307"/>
      <c r="O25" s="307"/>
      <c r="P25" s="307"/>
      <c r="Q25" s="307"/>
      <c r="R25" s="307"/>
      <c r="S25" s="307"/>
    </row>
    <row r="26" spans="2:20" ht="21" customHeight="1" x14ac:dyDescent="0.2">
      <c r="B26" s="307" t="s">
        <v>618</v>
      </c>
      <c r="C26" s="307"/>
      <c r="D26" s="307"/>
      <c r="E26" s="307"/>
      <c r="F26" s="307"/>
      <c r="G26" s="307"/>
      <c r="H26" s="307"/>
      <c r="I26" s="307"/>
      <c r="J26" s="307"/>
      <c r="K26" s="307"/>
      <c r="L26" s="307"/>
      <c r="M26" s="307"/>
      <c r="N26" s="307"/>
      <c r="O26" s="307"/>
      <c r="P26" s="307"/>
      <c r="Q26" s="307"/>
      <c r="R26" s="307"/>
      <c r="S26" s="307"/>
    </row>
    <row r="27" spans="2:20" ht="15" customHeight="1" x14ac:dyDescent="0.2">
      <c r="B27" s="307" t="s">
        <v>619</v>
      </c>
      <c r="C27" s="307"/>
      <c r="D27" s="307"/>
      <c r="E27" s="307"/>
      <c r="F27" s="307"/>
      <c r="G27" s="307"/>
      <c r="H27" s="307"/>
      <c r="I27" s="307"/>
      <c r="J27" s="307"/>
      <c r="K27" s="307"/>
      <c r="L27" s="307"/>
      <c r="M27" s="307"/>
      <c r="N27" s="307"/>
      <c r="O27" s="307"/>
      <c r="P27" s="307"/>
      <c r="Q27" s="307"/>
      <c r="R27" s="307"/>
      <c r="S27" s="307"/>
      <c r="T27" s="34"/>
    </row>
    <row r="28" spans="2:20" x14ac:dyDescent="0.2">
      <c r="B28" s="307"/>
      <c r="C28" s="307"/>
      <c r="D28" s="307"/>
      <c r="E28" s="307"/>
      <c r="F28" s="307"/>
      <c r="G28" s="307"/>
      <c r="H28" s="307"/>
      <c r="I28" s="307"/>
      <c r="J28" s="307"/>
      <c r="K28" s="307"/>
      <c r="L28" s="307"/>
      <c r="M28" s="307"/>
      <c r="N28" s="307"/>
      <c r="O28" s="307"/>
      <c r="P28" s="307"/>
      <c r="Q28" s="307"/>
      <c r="R28" s="307"/>
      <c r="S28" s="307"/>
      <c r="T28" s="34"/>
    </row>
    <row r="29" spans="2:20" ht="49.5" customHeight="1" x14ac:dyDescent="0.2">
      <c r="B29" s="307"/>
      <c r="C29" s="307"/>
      <c r="D29" s="307"/>
      <c r="E29" s="307"/>
      <c r="F29" s="307"/>
      <c r="G29" s="307"/>
      <c r="H29" s="307"/>
      <c r="I29" s="307"/>
      <c r="J29" s="307"/>
      <c r="K29" s="307"/>
      <c r="L29" s="307"/>
      <c r="M29" s="307"/>
      <c r="N29" s="307"/>
      <c r="O29" s="307"/>
      <c r="P29" s="307"/>
      <c r="Q29" s="307"/>
      <c r="R29" s="307"/>
      <c r="S29" s="307"/>
      <c r="T29" s="34"/>
    </row>
    <row r="30" spans="2:20" ht="15" customHeight="1" x14ac:dyDescent="0.2">
      <c r="B30" s="307" t="s">
        <v>620</v>
      </c>
      <c r="C30" s="307"/>
      <c r="D30" s="307"/>
      <c r="E30" s="307"/>
      <c r="F30" s="307"/>
      <c r="G30" s="307"/>
      <c r="H30" s="307"/>
      <c r="I30" s="307"/>
      <c r="J30" s="307"/>
      <c r="K30" s="307"/>
      <c r="L30" s="307"/>
      <c r="M30" s="307"/>
      <c r="N30" s="307"/>
      <c r="O30" s="307"/>
      <c r="P30" s="307"/>
      <c r="Q30" s="307"/>
      <c r="R30" s="307"/>
      <c r="S30" s="307"/>
    </row>
    <row r="31" spans="2:20" x14ac:dyDescent="0.2">
      <c r="B31" s="307"/>
      <c r="C31" s="307"/>
      <c r="D31" s="307"/>
      <c r="E31" s="307"/>
      <c r="F31" s="307"/>
      <c r="G31" s="307"/>
      <c r="H31" s="307"/>
      <c r="I31" s="307"/>
      <c r="J31" s="307"/>
      <c r="K31" s="307"/>
      <c r="L31" s="307"/>
      <c r="M31" s="307"/>
      <c r="N31" s="307"/>
      <c r="O31" s="307"/>
      <c r="P31" s="307"/>
      <c r="Q31" s="307"/>
      <c r="R31" s="307"/>
      <c r="S31" s="307"/>
    </row>
    <row r="32" spans="2:20" x14ac:dyDescent="0.2">
      <c r="B32" s="307"/>
      <c r="C32" s="307"/>
      <c r="D32" s="307"/>
      <c r="E32" s="307"/>
      <c r="F32" s="307"/>
      <c r="G32" s="307"/>
      <c r="H32" s="307"/>
      <c r="I32" s="307"/>
      <c r="J32" s="307"/>
      <c r="K32" s="307"/>
      <c r="L32" s="307"/>
      <c r="M32" s="307"/>
      <c r="N32" s="307"/>
      <c r="O32" s="307"/>
      <c r="P32" s="307"/>
      <c r="Q32" s="307"/>
      <c r="R32" s="307"/>
      <c r="S32" s="307"/>
    </row>
    <row r="33" spans="2:19" x14ac:dyDescent="0.2">
      <c r="B33" s="36" t="s">
        <v>621</v>
      </c>
      <c r="C33" s="119" t="s">
        <v>625</v>
      </c>
      <c r="D33" s="308" t="s">
        <v>626</v>
      </c>
      <c r="E33" s="308"/>
      <c r="F33" s="308"/>
      <c r="G33" s="308"/>
      <c r="H33" s="308"/>
      <c r="I33" s="308"/>
      <c r="J33" s="308"/>
      <c r="K33" s="308"/>
      <c r="L33" s="308"/>
      <c r="M33" s="308"/>
      <c r="N33" s="308"/>
      <c r="O33" s="308"/>
      <c r="P33" s="308"/>
      <c r="Q33" s="308"/>
      <c r="R33" s="308"/>
      <c r="S33" s="308"/>
    </row>
    <row r="34" spans="2:19" x14ac:dyDescent="0.2">
      <c r="B34" s="36" t="s">
        <v>622</v>
      </c>
      <c r="C34" s="35" t="s">
        <v>394</v>
      </c>
      <c r="D34" s="309" t="s">
        <v>627</v>
      </c>
      <c r="E34" s="309"/>
      <c r="F34" s="309"/>
      <c r="G34" s="309"/>
      <c r="H34" s="309"/>
      <c r="I34" s="309"/>
      <c r="J34" s="309"/>
      <c r="K34" s="309"/>
      <c r="L34" s="309"/>
      <c r="M34" s="309"/>
      <c r="N34" s="309"/>
      <c r="O34" s="309"/>
      <c r="P34" s="309"/>
      <c r="Q34" s="309"/>
      <c r="R34" s="309"/>
      <c r="S34" s="309"/>
    </row>
    <row r="35" spans="2:19" ht="32.25" customHeight="1" x14ac:dyDescent="0.2">
      <c r="B35" s="36" t="s">
        <v>623</v>
      </c>
      <c r="C35" s="35" t="s">
        <v>395</v>
      </c>
      <c r="D35" s="307" t="s">
        <v>628</v>
      </c>
      <c r="E35" s="307"/>
      <c r="F35" s="307"/>
      <c r="G35" s="307"/>
      <c r="H35" s="307"/>
      <c r="I35" s="307"/>
      <c r="J35" s="307"/>
      <c r="K35" s="307"/>
      <c r="L35" s="307"/>
      <c r="M35" s="307"/>
      <c r="N35" s="307"/>
      <c r="O35" s="307"/>
      <c r="P35" s="307"/>
      <c r="Q35" s="307"/>
      <c r="R35" s="307"/>
      <c r="S35" s="307"/>
    </row>
    <row r="36" spans="2:19" ht="45.75" customHeight="1" x14ac:dyDescent="0.2">
      <c r="B36" s="36" t="s">
        <v>624</v>
      </c>
      <c r="C36" s="35" t="s">
        <v>396</v>
      </c>
      <c r="D36" s="307" t="s">
        <v>629</v>
      </c>
      <c r="E36" s="307"/>
      <c r="F36" s="307"/>
      <c r="G36" s="307"/>
      <c r="H36" s="307"/>
      <c r="I36" s="307"/>
      <c r="J36" s="307"/>
      <c r="K36" s="307"/>
      <c r="L36" s="307"/>
      <c r="M36" s="307"/>
      <c r="N36" s="307"/>
      <c r="O36" s="307"/>
      <c r="P36" s="307"/>
      <c r="Q36" s="307"/>
      <c r="R36" s="307"/>
      <c r="S36" s="307"/>
    </row>
    <row r="37" spans="2:19" x14ac:dyDescent="0.2">
      <c r="B37" s="35"/>
      <c r="C37" s="35"/>
      <c r="D37" s="31"/>
      <c r="E37" s="31"/>
      <c r="F37" s="31"/>
      <c r="G37" s="31"/>
      <c r="H37" s="31"/>
      <c r="I37" s="31"/>
      <c r="J37" s="31"/>
      <c r="K37" s="31"/>
      <c r="L37" s="31"/>
      <c r="M37" s="31"/>
      <c r="N37" s="31"/>
      <c r="O37" s="31"/>
      <c r="P37" s="31"/>
      <c r="Q37" s="31"/>
      <c r="R37" s="31"/>
      <c r="S37" s="31"/>
    </row>
    <row r="38" spans="2:19" ht="15" customHeight="1" x14ac:dyDescent="0.2">
      <c r="B38" s="306" t="s">
        <v>630</v>
      </c>
      <c r="C38" s="307"/>
      <c r="D38" s="307"/>
      <c r="E38" s="307"/>
      <c r="F38" s="307"/>
      <c r="G38" s="307"/>
      <c r="H38" s="307"/>
      <c r="I38" s="307"/>
      <c r="J38" s="307"/>
      <c r="K38" s="307"/>
      <c r="L38" s="307"/>
      <c r="M38" s="307"/>
      <c r="N38" s="307"/>
      <c r="O38" s="307"/>
      <c r="P38" s="307"/>
      <c r="Q38" s="307"/>
      <c r="R38" s="307"/>
      <c r="S38" s="307"/>
    </row>
    <row r="39" spans="2:19" x14ac:dyDescent="0.2">
      <c r="B39" s="307"/>
      <c r="C39" s="307"/>
      <c r="D39" s="307"/>
      <c r="E39" s="307"/>
      <c r="F39" s="307"/>
      <c r="G39" s="307"/>
      <c r="H39" s="307"/>
      <c r="I39" s="307"/>
      <c r="J39" s="307"/>
      <c r="K39" s="307"/>
      <c r="L39" s="307"/>
      <c r="M39" s="307"/>
      <c r="N39" s="307"/>
      <c r="O39" s="307"/>
      <c r="P39" s="307"/>
      <c r="Q39" s="307"/>
      <c r="R39" s="307"/>
      <c r="S39" s="307"/>
    </row>
    <row r="40" spans="2:19" ht="81" customHeight="1" x14ac:dyDescent="0.2">
      <c r="B40" s="307"/>
      <c r="C40" s="307"/>
      <c r="D40" s="307"/>
      <c r="E40" s="307"/>
      <c r="F40" s="307"/>
      <c r="G40" s="307"/>
      <c r="H40" s="307"/>
      <c r="I40" s="307"/>
      <c r="J40" s="307"/>
      <c r="K40" s="307"/>
      <c r="L40" s="307"/>
      <c r="M40" s="307"/>
      <c r="N40" s="307"/>
      <c r="O40" s="307"/>
      <c r="P40" s="307"/>
      <c r="Q40" s="307"/>
      <c r="R40" s="307"/>
      <c r="S40" s="307"/>
    </row>
  </sheetData>
  <sheetProtection algorithmName="SHA-512" hashValue="ZKaAraE8b9Ow/E9RkrGq1Y1xOl1UDOq8MGuW5wJor5ubXOLdtmHmwh/iQyh8/9MgvcJ7FtWYN9d+cTfqejpOsQ==" saltValue="mvEG2iEQwAdxWrdoFjJokg==" spinCount="100000" sheet="1" objects="1" scenarios="1"/>
  <mergeCells count="11">
    <mergeCell ref="C11:K11"/>
    <mergeCell ref="B24:S24"/>
    <mergeCell ref="B25:S25"/>
    <mergeCell ref="B26:S26"/>
    <mergeCell ref="D36:S36"/>
    <mergeCell ref="B27:S29"/>
    <mergeCell ref="B38:S40"/>
    <mergeCell ref="B30:S32"/>
    <mergeCell ref="D33:S33"/>
    <mergeCell ref="D34:S34"/>
    <mergeCell ref="D35:S35"/>
  </mergeCells>
  <phoneticPr fontId="49"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sChapter6" enableFormatConditionsCalculation="0">
    <tabColor rgb="FF5BBAA5"/>
    <pageSetUpPr autoPageBreaks="0"/>
  </sheetPr>
  <dimension ref="A1:P124"/>
  <sheetViews>
    <sheetView showGridLines="0" workbookViewId="0">
      <pane ySplit="1" topLeftCell="A75" activePane="bottomLeft" state="frozen"/>
      <selection pane="bottomLeft" activeCell="G121" sqref="G121:J124"/>
    </sheetView>
  </sheetViews>
  <sheetFormatPr baseColWidth="10" defaultColWidth="8.83203125" defaultRowHeight="15" x14ac:dyDescent="0.2"/>
  <cols>
    <col min="1" max="2" width="8.83203125" style="170"/>
    <col min="3" max="3" width="9.1640625" style="172" customWidth="1"/>
    <col min="4" max="4" width="8.83203125" style="172"/>
    <col min="5" max="5" width="70.1640625" style="173" customWidth="1"/>
    <col min="6" max="9" width="8.83203125" style="170"/>
    <col min="10" max="10" width="23.33203125" style="170" customWidth="1"/>
    <col min="11" max="11" width="9.5" style="201" hidden="1" customWidth="1"/>
    <col min="12" max="12" width="10.5" style="177" bestFit="1" customWidth="1"/>
  </cols>
  <sheetData>
    <row r="1" spans="1:16" ht="46.25" customHeight="1" x14ac:dyDescent="0.2">
      <c r="B1" s="191" t="s">
        <v>1380</v>
      </c>
      <c r="K1" s="206"/>
      <c r="N1" t="str">
        <f>IF(O1="","","Still to do")</f>
        <v/>
      </c>
      <c r="O1" s="8" t="str">
        <f>'Start and prefill'!$G$9</f>
        <v/>
      </c>
    </row>
    <row r="2" spans="1:16" ht="17" customHeight="1" x14ac:dyDescent="0.2">
      <c r="C2" s="174"/>
      <c r="D2" s="174"/>
      <c r="E2" s="175"/>
      <c r="F2" s="176"/>
      <c r="G2" s="6" t="s">
        <v>16</v>
      </c>
      <c r="H2"/>
      <c r="I2"/>
      <c r="J2"/>
    </row>
    <row r="3" spans="1:16" ht="17" customHeight="1" thickBot="1" x14ac:dyDescent="0.25">
      <c r="B3" s="171"/>
      <c r="C3" s="174"/>
      <c r="D3" s="174"/>
      <c r="E3" s="175"/>
      <c r="F3" s="176"/>
    </row>
    <row r="4" spans="1:16" x14ac:dyDescent="0.2">
      <c r="B4" s="61" t="s">
        <v>1381</v>
      </c>
      <c r="C4" s="50"/>
      <c r="D4" s="50"/>
      <c r="E4" s="51"/>
      <c r="F4" s="353" t="str">
        <f>B4</f>
        <v>Hodnocení závažnosti</v>
      </c>
      <c r="G4"/>
      <c r="H4"/>
      <c r="I4"/>
      <c r="J4"/>
    </row>
    <row r="5" spans="1:16" x14ac:dyDescent="0.2">
      <c r="B5" s="62"/>
      <c r="C5" s="18"/>
      <c r="D5" s="18"/>
      <c r="E5" s="52" t="s">
        <v>342</v>
      </c>
      <c r="F5" s="353"/>
      <c r="G5"/>
      <c r="H5"/>
      <c r="I5"/>
      <c r="J5"/>
    </row>
    <row r="6" spans="1:16" ht="21" customHeight="1" x14ac:dyDescent="0.2">
      <c r="B6" s="282">
        <f>COUNTIF(C7:C124,"inconsistent")</f>
        <v>0</v>
      </c>
      <c r="C6" s="18" t="s">
        <v>90</v>
      </c>
      <c r="D6" s="307" t="s">
        <v>1382</v>
      </c>
      <c r="E6" s="352"/>
      <c r="F6" s="353"/>
      <c r="G6" t="str">
        <f>C6</f>
        <v>Q6.1</v>
      </c>
      <c r="H6" t="s">
        <v>343</v>
      </c>
      <c r="I6"/>
      <c r="J6"/>
    </row>
    <row r="7" spans="1:16" ht="30" x14ac:dyDescent="0.2">
      <c r="B7" s="62"/>
      <c r="C7" s="19" t="str">
        <f>IF(COUNTIF(K7:K12,TRUE)=0,"incomplete",IF(COUNTIF(K7:K12,TRUE)=1,"","inconsistent"))</f>
        <v/>
      </c>
      <c r="D7" s="18" t="s">
        <v>289</v>
      </c>
      <c r="E7" s="52" t="s">
        <v>1383</v>
      </c>
      <c r="F7" s="353"/>
      <c r="G7" s="354" t="s">
        <v>1491</v>
      </c>
      <c r="H7" s="355"/>
      <c r="I7" s="355"/>
      <c r="J7" s="356"/>
      <c r="K7" s="201" t="b">
        <v>0</v>
      </c>
    </row>
    <row r="8" spans="1:16" ht="45" x14ac:dyDescent="0.2">
      <c r="B8" s="62"/>
      <c r="C8" s="18"/>
      <c r="D8" s="47" t="s">
        <v>290</v>
      </c>
      <c r="E8" s="192" t="s">
        <v>1386</v>
      </c>
      <c r="F8" s="353"/>
      <c r="G8" s="357"/>
      <c r="H8" s="358"/>
      <c r="I8" s="358"/>
      <c r="J8" s="359"/>
      <c r="K8" s="201" t="b">
        <v>0</v>
      </c>
      <c r="P8" s="5"/>
    </row>
    <row r="9" spans="1:16" ht="30" x14ac:dyDescent="0.2">
      <c r="B9" s="62"/>
      <c r="C9" s="18"/>
      <c r="D9" s="47"/>
      <c r="E9" s="192" t="s">
        <v>1384</v>
      </c>
      <c r="F9" s="353"/>
      <c r="G9" s="357"/>
      <c r="H9" s="358"/>
      <c r="I9" s="358"/>
      <c r="J9" s="359"/>
      <c r="P9" s="5"/>
    </row>
    <row r="10" spans="1:16" ht="51.75" customHeight="1" x14ac:dyDescent="0.2">
      <c r="B10" s="62"/>
      <c r="C10" s="18"/>
      <c r="D10" s="47"/>
      <c r="E10" s="300" t="s">
        <v>1385</v>
      </c>
      <c r="F10" s="353"/>
      <c r="G10" s="357"/>
      <c r="H10" s="358"/>
      <c r="I10" s="358"/>
      <c r="J10" s="359"/>
      <c r="P10" s="5"/>
    </row>
    <row r="11" spans="1:16" ht="30" x14ac:dyDescent="0.2">
      <c r="B11" s="62"/>
      <c r="C11" s="18"/>
      <c r="D11" s="18" t="s">
        <v>291</v>
      </c>
      <c r="E11" s="52" t="s">
        <v>1387</v>
      </c>
      <c r="F11" s="353"/>
      <c r="G11" s="357"/>
      <c r="H11" s="358"/>
      <c r="I11" s="358"/>
      <c r="J11" s="359"/>
      <c r="K11" s="201" t="b">
        <v>1</v>
      </c>
    </row>
    <row r="12" spans="1:16" s="17" customFormat="1" ht="31" thickBot="1" x14ac:dyDescent="0.25">
      <c r="A12" s="170"/>
      <c r="B12" s="64"/>
      <c r="C12" s="58"/>
      <c r="D12" s="59" t="s">
        <v>292</v>
      </c>
      <c r="E12" s="60" t="s">
        <v>1388</v>
      </c>
      <c r="F12" s="353"/>
      <c r="G12" s="360"/>
      <c r="H12" s="361"/>
      <c r="I12" s="361"/>
      <c r="J12" s="362"/>
      <c r="K12" s="201" t="b">
        <v>0</v>
      </c>
      <c r="L12" s="177"/>
    </row>
    <row r="13" spans="1:16" ht="16" thickBot="1" x14ac:dyDescent="0.25"/>
    <row r="14" spans="1:16" x14ac:dyDescent="0.2">
      <c r="B14" s="61" t="s">
        <v>907</v>
      </c>
      <c r="C14" s="50"/>
      <c r="D14" s="50"/>
      <c r="E14" s="51"/>
      <c r="F14" s="353" t="str">
        <f>B14</f>
        <v>Udržitelný rozvoj</v>
      </c>
      <c r="G14"/>
      <c r="H14"/>
      <c r="I14"/>
      <c r="J14"/>
    </row>
    <row r="15" spans="1:16" x14ac:dyDescent="0.2">
      <c r="B15" s="62"/>
      <c r="C15" s="18"/>
      <c r="D15" s="18"/>
      <c r="E15" s="52" t="s">
        <v>342</v>
      </c>
      <c r="F15" s="353"/>
      <c r="G15"/>
      <c r="H15"/>
      <c r="I15"/>
      <c r="J15"/>
    </row>
    <row r="16" spans="1:16" s="17" customFormat="1" x14ac:dyDescent="0.2">
      <c r="A16" s="170"/>
      <c r="B16" s="62"/>
      <c r="C16" s="18" t="s">
        <v>91</v>
      </c>
      <c r="D16" s="44" t="s">
        <v>1389</v>
      </c>
      <c r="E16" s="52"/>
      <c r="F16" s="353"/>
      <c r="G16" t="str">
        <f>C16</f>
        <v>Q6.2</v>
      </c>
      <c r="H16" t="s">
        <v>343</v>
      </c>
      <c r="I16"/>
      <c r="J16"/>
      <c r="K16" s="201"/>
      <c r="L16" s="177"/>
    </row>
    <row r="17" spans="1:12" s="17" customFormat="1" ht="30" x14ac:dyDescent="0.2">
      <c r="A17" s="170"/>
      <c r="B17" s="63"/>
      <c r="C17" s="19" t="str">
        <f>IF(COUNTIF(K17:K20,TRUE)=0,"incomplete",IF(COUNTIF(K17:K20,TRUE)=1,"","inconsistent"))</f>
        <v/>
      </c>
      <c r="D17" s="18" t="s">
        <v>289</v>
      </c>
      <c r="E17" s="55" t="s">
        <v>1390</v>
      </c>
      <c r="F17" s="353"/>
      <c r="G17" s="354"/>
      <c r="H17" s="355"/>
      <c r="I17" s="355"/>
      <c r="J17" s="356"/>
      <c r="K17" s="201" t="b">
        <v>0</v>
      </c>
      <c r="L17" s="177"/>
    </row>
    <row r="18" spans="1:12" s="17" customFormat="1" x14ac:dyDescent="0.2">
      <c r="A18" s="170"/>
      <c r="B18" s="62"/>
      <c r="C18" s="18"/>
      <c r="D18" s="47" t="s">
        <v>290</v>
      </c>
      <c r="E18" s="82" t="s">
        <v>1391</v>
      </c>
      <c r="F18" s="353"/>
      <c r="G18" s="357"/>
      <c r="H18" s="358"/>
      <c r="I18" s="358"/>
      <c r="J18" s="359"/>
      <c r="K18" s="201" t="b">
        <v>0</v>
      </c>
      <c r="L18" s="177"/>
    </row>
    <row r="19" spans="1:12" s="17" customFormat="1" ht="44.5" customHeight="1" x14ac:dyDescent="0.2">
      <c r="A19" s="170"/>
      <c r="B19" s="62"/>
      <c r="C19" s="18"/>
      <c r="D19" s="18" t="s">
        <v>291</v>
      </c>
      <c r="E19" s="55" t="s">
        <v>1392</v>
      </c>
      <c r="F19" s="353"/>
      <c r="G19" s="357"/>
      <c r="H19" s="358"/>
      <c r="I19" s="358"/>
      <c r="J19" s="359"/>
      <c r="K19" s="201" t="b">
        <v>0</v>
      </c>
      <c r="L19" s="177"/>
    </row>
    <row r="20" spans="1:12" s="17" customFormat="1" ht="32" customHeight="1" thickBot="1" x14ac:dyDescent="0.25">
      <c r="A20" s="170"/>
      <c r="B20" s="64"/>
      <c r="C20" s="58"/>
      <c r="D20" s="59" t="s">
        <v>292</v>
      </c>
      <c r="E20" s="65" t="s">
        <v>1393</v>
      </c>
      <c r="F20" s="353"/>
      <c r="G20" s="360"/>
      <c r="H20" s="361"/>
      <c r="I20" s="361"/>
      <c r="J20" s="362"/>
      <c r="K20" s="201" t="b">
        <v>1</v>
      </c>
      <c r="L20" s="177"/>
    </row>
    <row r="21" spans="1:12" ht="16" thickBot="1" x14ac:dyDescent="0.25"/>
    <row r="22" spans="1:12" s="17" customFormat="1" x14ac:dyDescent="0.2">
      <c r="A22" s="170"/>
      <c r="B22" s="61" t="s">
        <v>1394</v>
      </c>
      <c r="C22" s="50"/>
      <c r="D22" s="50"/>
      <c r="E22" s="51"/>
      <c r="F22" s="353" t="str">
        <f>B22</f>
        <v>Komunikace</v>
      </c>
      <c r="G22"/>
      <c r="H22"/>
      <c r="I22"/>
      <c r="J22"/>
      <c r="K22" s="201"/>
      <c r="L22" s="177"/>
    </row>
    <row r="23" spans="1:12" x14ac:dyDescent="0.2">
      <c r="B23" s="62"/>
      <c r="C23" s="18"/>
      <c r="D23" s="18"/>
      <c r="E23" s="52" t="s">
        <v>342</v>
      </c>
      <c r="F23" s="353"/>
      <c r="G23"/>
      <c r="H23"/>
      <c r="I23"/>
      <c r="J23"/>
    </row>
    <row r="24" spans="1:12" s="17" customFormat="1" x14ac:dyDescent="0.2">
      <c r="A24" s="170"/>
      <c r="B24" s="62"/>
      <c r="C24" s="18" t="s">
        <v>92</v>
      </c>
      <c r="D24" s="44" t="s">
        <v>1395</v>
      </c>
      <c r="E24" s="52"/>
      <c r="F24" s="353"/>
      <c r="G24" t="str">
        <f>C24</f>
        <v>Q6.3</v>
      </c>
      <c r="H24" t="s">
        <v>343</v>
      </c>
      <c r="I24"/>
      <c r="J24"/>
      <c r="K24" s="201"/>
      <c r="L24" s="177"/>
    </row>
    <row r="25" spans="1:12" s="17" customFormat="1" ht="30" x14ac:dyDescent="0.2">
      <c r="A25" s="170"/>
      <c r="B25" s="63"/>
      <c r="C25" s="19" t="str">
        <f>IF(COUNTIF(K25:K28,TRUE)=0,"incomplete",IF(COUNTIF(K25:K28,TRUE)=1,"","inconsistent"))</f>
        <v/>
      </c>
      <c r="D25" s="18" t="s">
        <v>289</v>
      </c>
      <c r="E25" s="55" t="s">
        <v>1396</v>
      </c>
      <c r="F25" s="353"/>
      <c r="G25" s="354"/>
      <c r="H25" s="355"/>
      <c r="I25" s="355"/>
      <c r="J25" s="356"/>
      <c r="K25" s="201" t="b">
        <v>0</v>
      </c>
      <c r="L25" s="177"/>
    </row>
    <row r="26" spans="1:12" s="17" customFormat="1" x14ac:dyDescent="0.2">
      <c r="A26" s="170"/>
      <c r="B26" s="62"/>
      <c r="C26" s="18"/>
      <c r="D26" s="47" t="s">
        <v>290</v>
      </c>
      <c r="E26" s="53" t="s">
        <v>1397</v>
      </c>
      <c r="F26" s="353"/>
      <c r="G26" s="357"/>
      <c r="H26" s="358"/>
      <c r="I26" s="358"/>
      <c r="J26" s="359"/>
      <c r="K26" s="201" t="b">
        <v>0</v>
      </c>
      <c r="L26" s="177"/>
    </row>
    <row r="27" spans="1:12" s="17" customFormat="1" ht="31.5" customHeight="1" x14ac:dyDescent="0.2">
      <c r="A27" s="170"/>
      <c r="B27" s="62"/>
      <c r="C27" s="18"/>
      <c r="D27" s="18" t="s">
        <v>291</v>
      </c>
      <c r="E27" s="55" t="s">
        <v>1398</v>
      </c>
      <c r="F27" s="353"/>
      <c r="G27" s="357"/>
      <c r="H27" s="358"/>
      <c r="I27" s="358"/>
      <c r="J27" s="359"/>
      <c r="K27" s="201" t="b">
        <v>1</v>
      </c>
      <c r="L27" s="177"/>
    </row>
    <row r="28" spans="1:12" s="17" customFormat="1" ht="93.75" customHeight="1" thickBot="1" x14ac:dyDescent="0.25">
      <c r="A28" s="170"/>
      <c r="B28" s="64"/>
      <c r="C28" s="58"/>
      <c r="D28" s="59" t="s">
        <v>292</v>
      </c>
      <c r="E28" s="65" t="s">
        <v>1399</v>
      </c>
      <c r="F28" s="353"/>
      <c r="G28" s="360"/>
      <c r="H28" s="361"/>
      <c r="I28" s="361"/>
      <c r="J28" s="362"/>
      <c r="K28" s="201" t="b">
        <v>0</v>
      </c>
      <c r="L28" s="177"/>
    </row>
    <row r="29" spans="1:12" s="17" customFormat="1" ht="16" thickBot="1" x14ac:dyDescent="0.25">
      <c r="A29" s="170"/>
      <c r="B29" s="170"/>
      <c r="C29" s="172"/>
      <c r="D29" s="172"/>
      <c r="E29" s="173"/>
      <c r="F29" s="170"/>
      <c r="G29" s="170"/>
      <c r="H29" s="170"/>
      <c r="I29" s="170"/>
      <c r="J29" s="170"/>
      <c r="K29" s="201"/>
      <c r="L29" s="177"/>
    </row>
    <row r="30" spans="1:12" s="17" customFormat="1" x14ac:dyDescent="0.2">
      <c r="A30" s="170"/>
      <c r="B30" s="61" t="s">
        <v>1400</v>
      </c>
      <c r="C30" s="50"/>
      <c r="D30" s="50"/>
      <c r="E30" s="51"/>
      <c r="F30" s="353" t="str">
        <f>B30</f>
        <v>Udržitelné portfolio</v>
      </c>
      <c r="G30"/>
      <c r="H30"/>
      <c r="I30"/>
      <c r="J30"/>
      <c r="K30" s="201"/>
      <c r="L30" s="177"/>
    </row>
    <row r="31" spans="1:12" s="17" customFormat="1" x14ac:dyDescent="0.2">
      <c r="A31" s="170"/>
      <c r="B31" s="62"/>
      <c r="C31" s="18"/>
      <c r="D31" s="18"/>
      <c r="E31" s="52" t="s">
        <v>342</v>
      </c>
      <c r="F31" s="353"/>
      <c r="G31"/>
      <c r="H31"/>
      <c r="I31"/>
      <c r="J31"/>
      <c r="K31" s="201"/>
      <c r="L31" s="177"/>
    </row>
    <row r="32" spans="1:12" s="17" customFormat="1" ht="39" customHeight="1" x14ac:dyDescent="0.2">
      <c r="A32" s="170"/>
      <c r="B32" s="62"/>
      <c r="C32" s="18" t="s">
        <v>93</v>
      </c>
      <c r="D32" s="307" t="s">
        <v>1401</v>
      </c>
      <c r="E32" s="352"/>
      <c r="F32" s="353"/>
      <c r="G32" t="str">
        <f>C32</f>
        <v>Q6.4</v>
      </c>
      <c r="H32" t="s">
        <v>343</v>
      </c>
      <c r="I32"/>
      <c r="J32"/>
      <c r="K32" s="201"/>
      <c r="L32" s="177"/>
    </row>
    <row r="33" spans="1:12" s="17" customFormat="1" x14ac:dyDescent="0.2">
      <c r="A33" s="170"/>
      <c r="B33" s="63"/>
      <c r="C33" s="19" t="str">
        <f>IF(COUNTIF(K33:K36,TRUE)=0,"incomplete",IF(COUNTIF(K33:K36,TRUE)=1,"","inconsistent"))</f>
        <v/>
      </c>
      <c r="D33" s="18" t="s">
        <v>289</v>
      </c>
      <c r="E33" s="52" t="s">
        <v>1402</v>
      </c>
      <c r="F33" s="353"/>
      <c r="G33" s="354" t="s">
        <v>1505</v>
      </c>
      <c r="H33" s="355"/>
      <c r="I33" s="355"/>
      <c r="J33" s="356"/>
      <c r="K33" s="201" t="b">
        <v>0</v>
      </c>
      <c r="L33" s="177"/>
    </row>
    <row r="34" spans="1:12" s="17" customFormat="1" ht="61.25" customHeight="1" x14ac:dyDescent="0.2">
      <c r="A34" s="170"/>
      <c r="B34" s="62"/>
      <c r="C34" s="18"/>
      <c r="D34" s="47" t="s">
        <v>290</v>
      </c>
      <c r="E34" s="111" t="s">
        <v>1403</v>
      </c>
      <c r="F34" s="353"/>
      <c r="G34" s="357"/>
      <c r="H34" s="358"/>
      <c r="I34" s="358"/>
      <c r="J34" s="359"/>
      <c r="K34" s="201" t="b">
        <v>1</v>
      </c>
      <c r="L34" s="177"/>
    </row>
    <row r="35" spans="1:12" s="17" customFormat="1" ht="30" x14ac:dyDescent="0.2">
      <c r="A35" s="170"/>
      <c r="B35" s="62"/>
      <c r="C35" s="18"/>
      <c r="D35" s="18" t="s">
        <v>291</v>
      </c>
      <c r="E35" s="52" t="s">
        <v>1404</v>
      </c>
      <c r="F35" s="353"/>
      <c r="G35" s="357"/>
      <c r="H35" s="358"/>
      <c r="I35" s="358"/>
      <c r="J35" s="359"/>
      <c r="K35" s="201" t="b">
        <v>0</v>
      </c>
      <c r="L35" s="177"/>
    </row>
    <row r="36" spans="1:12" s="17" customFormat="1" ht="30.75" customHeight="1" thickBot="1" x14ac:dyDescent="0.25">
      <c r="A36" s="170"/>
      <c r="B36" s="64"/>
      <c r="C36" s="58"/>
      <c r="D36" s="59" t="s">
        <v>292</v>
      </c>
      <c r="E36" s="60" t="s">
        <v>1405</v>
      </c>
      <c r="F36" s="353"/>
      <c r="G36" s="360"/>
      <c r="H36" s="361"/>
      <c r="I36" s="361"/>
      <c r="J36" s="362"/>
      <c r="K36" s="201" t="b">
        <v>0</v>
      </c>
      <c r="L36" s="177"/>
    </row>
    <row r="37" spans="1:12" s="17" customFormat="1" ht="16" thickBot="1" x14ac:dyDescent="0.25">
      <c r="A37" s="170"/>
      <c r="B37" s="170"/>
      <c r="C37" s="172"/>
      <c r="D37" s="172"/>
      <c r="E37" s="173"/>
      <c r="F37" s="170"/>
      <c r="G37" s="170"/>
      <c r="H37" s="170"/>
      <c r="I37" s="170"/>
      <c r="J37" s="170"/>
      <c r="K37" s="201"/>
      <c r="L37" s="177"/>
    </row>
    <row r="38" spans="1:12" s="17" customFormat="1" x14ac:dyDescent="0.2">
      <c r="A38" s="170"/>
      <c r="B38" s="299" t="s">
        <v>1406</v>
      </c>
      <c r="C38" s="50"/>
      <c r="D38" s="50"/>
      <c r="E38" s="51"/>
      <c r="F38" s="353" t="str">
        <f>B38</f>
        <v xml:space="preserve">Efektivnost zdrojů / oběhové hospodářství
</v>
      </c>
      <c r="G38"/>
      <c r="H38"/>
      <c r="I38"/>
      <c r="J38"/>
      <c r="K38" s="201"/>
      <c r="L38" s="177"/>
    </row>
    <row r="39" spans="1:12" s="17" customFormat="1" x14ac:dyDescent="0.2">
      <c r="A39" s="170"/>
      <c r="B39" s="62"/>
      <c r="C39" s="18"/>
      <c r="D39" s="18"/>
      <c r="E39" s="52" t="s">
        <v>342</v>
      </c>
      <c r="F39" s="353"/>
      <c r="G39"/>
      <c r="H39"/>
      <c r="I39"/>
      <c r="J39"/>
      <c r="K39" s="201"/>
      <c r="L39" s="177"/>
    </row>
    <row r="40" spans="1:12" s="17" customFormat="1" ht="19.5" customHeight="1" x14ac:dyDescent="0.2">
      <c r="A40" s="170"/>
      <c r="B40" s="62"/>
      <c r="C40" s="18" t="s">
        <v>94</v>
      </c>
      <c r="D40" s="307" t="s">
        <v>1407</v>
      </c>
      <c r="E40" s="352"/>
      <c r="F40" s="353"/>
      <c r="G40" t="str">
        <f>C40</f>
        <v>Q6.5</v>
      </c>
      <c r="H40" t="s">
        <v>343</v>
      </c>
      <c r="I40"/>
      <c r="J40"/>
      <c r="K40" s="201"/>
      <c r="L40" s="177"/>
    </row>
    <row r="41" spans="1:12" s="17" customFormat="1" ht="30" x14ac:dyDescent="0.2">
      <c r="A41" s="170"/>
      <c r="B41" s="63"/>
      <c r="C41" s="19" t="str">
        <f>IF(COUNTIF(K41:K44,TRUE)=0,"incomplete",IF(COUNTIF(K41:K44,TRUE)=1,"","inconsistent"))</f>
        <v/>
      </c>
      <c r="D41" s="18" t="s">
        <v>289</v>
      </c>
      <c r="E41" s="55" t="s">
        <v>1408</v>
      </c>
      <c r="F41" s="353"/>
      <c r="G41" s="354" t="s">
        <v>1492</v>
      </c>
      <c r="H41" s="355"/>
      <c r="I41" s="355"/>
      <c r="J41" s="356"/>
      <c r="K41" s="201" t="b">
        <v>0</v>
      </c>
      <c r="L41" s="177"/>
    </row>
    <row r="42" spans="1:12" s="17" customFormat="1" x14ac:dyDescent="0.2">
      <c r="A42" s="170"/>
      <c r="B42" s="62"/>
      <c r="C42" s="18"/>
      <c r="D42" s="47" t="s">
        <v>290</v>
      </c>
      <c r="E42" s="56" t="s">
        <v>1409</v>
      </c>
      <c r="F42" s="353"/>
      <c r="G42" s="357"/>
      <c r="H42" s="358"/>
      <c r="I42" s="358"/>
      <c r="J42" s="359"/>
      <c r="K42" s="201" t="b">
        <v>1</v>
      </c>
      <c r="L42" s="177"/>
    </row>
    <row r="43" spans="1:12" s="17" customFormat="1" ht="106.25" customHeight="1" x14ac:dyDescent="0.2">
      <c r="A43" s="170"/>
      <c r="B43" s="62"/>
      <c r="C43" s="18"/>
      <c r="D43" s="18" t="s">
        <v>291</v>
      </c>
      <c r="E43" s="55" t="s">
        <v>1410</v>
      </c>
      <c r="F43" s="353"/>
      <c r="G43" s="357"/>
      <c r="H43" s="358"/>
      <c r="I43" s="358"/>
      <c r="J43" s="359"/>
      <c r="K43" s="201" t="b">
        <v>0</v>
      </c>
      <c r="L43" s="177"/>
    </row>
    <row r="44" spans="1:12" s="17" customFormat="1" ht="80" customHeight="1" x14ac:dyDescent="0.2">
      <c r="A44" s="170"/>
      <c r="B44" s="62"/>
      <c r="C44" s="18"/>
      <c r="D44" s="47" t="s">
        <v>292</v>
      </c>
      <c r="E44" s="56" t="s">
        <v>1411</v>
      </c>
      <c r="F44" s="353"/>
      <c r="G44" s="360"/>
      <c r="H44" s="361"/>
      <c r="I44" s="361"/>
      <c r="J44" s="362"/>
      <c r="K44" s="201" t="b">
        <v>0</v>
      </c>
      <c r="L44" s="177"/>
    </row>
    <row r="45" spans="1:12" x14ac:dyDescent="0.2">
      <c r="B45" s="62"/>
      <c r="C45" s="18"/>
      <c r="D45" s="18"/>
      <c r="E45" s="52" t="s">
        <v>342</v>
      </c>
      <c r="F45" s="353"/>
      <c r="G45"/>
      <c r="H45"/>
      <c r="I45"/>
      <c r="J45"/>
    </row>
    <row r="46" spans="1:12" s="17" customFormat="1" ht="21" customHeight="1" x14ac:dyDescent="0.2">
      <c r="A46" s="170"/>
      <c r="B46" s="62"/>
      <c r="C46" s="18" t="s">
        <v>95</v>
      </c>
      <c r="D46" s="44" t="s">
        <v>1412</v>
      </c>
      <c r="E46" s="52"/>
      <c r="F46" s="353"/>
      <c r="G46" t="str">
        <f>C46</f>
        <v>Q6.6</v>
      </c>
      <c r="H46" t="s">
        <v>343</v>
      </c>
      <c r="I46"/>
      <c r="J46"/>
      <c r="K46" s="201"/>
      <c r="L46" s="177"/>
    </row>
    <row r="47" spans="1:12" s="17" customFormat="1" ht="30" x14ac:dyDescent="0.2">
      <c r="A47" s="170"/>
      <c r="B47" s="63"/>
      <c r="C47" s="19" t="str">
        <f>IF(COUNTIF(K47:K50,TRUE)=0,"incomplete",IF(COUNTIF(K47:K50,TRUE)=1,"","inconsistent"))</f>
        <v/>
      </c>
      <c r="D47" s="18" t="s">
        <v>289</v>
      </c>
      <c r="E47" s="52" t="s">
        <v>1413</v>
      </c>
      <c r="F47" s="353"/>
      <c r="G47" s="354" t="s">
        <v>1493</v>
      </c>
      <c r="H47" s="355"/>
      <c r="I47" s="355"/>
      <c r="J47" s="356"/>
      <c r="K47" s="201" t="b">
        <v>0</v>
      </c>
      <c r="L47" s="177"/>
    </row>
    <row r="48" spans="1:12" s="17" customFormat="1" ht="30" x14ac:dyDescent="0.2">
      <c r="A48" s="170"/>
      <c r="B48" s="62"/>
      <c r="C48" s="18"/>
      <c r="D48" s="47" t="s">
        <v>290</v>
      </c>
      <c r="E48" s="53" t="s">
        <v>1414</v>
      </c>
      <c r="F48" s="353"/>
      <c r="G48" s="357"/>
      <c r="H48" s="358"/>
      <c r="I48" s="358"/>
      <c r="J48" s="359"/>
      <c r="K48" s="201" t="b">
        <v>0</v>
      </c>
      <c r="L48" s="177"/>
    </row>
    <row r="49" spans="1:12" s="17" customFormat="1" ht="60" x14ac:dyDescent="0.2">
      <c r="A49" s="170"/>
      <c r="B49" s="62"/>
      <c r="C49" s="18"/>
      <c r="D49" s="18" t="s">
        <v>291</v>
      </c>
      <c r="E49" s="52" t="s">
        <v>1415</v>
      </c>
      <c r="F49" s="353"/>
      <c r="G49" s="357"/>
      <c r="H49" s="358"/>
      <c r="I49" s="358"/>
      <c r="J49" s="359"/>
      <c r="K49" s="201" t="b">
        <v>1</v>
      </c>
      <c r="L49" s="177"/>
    </row>
    <row r="50" spans="1:12" s="17" customFormat="1" ht="30" x14ac:dyDescent="0.2">
      <c r="A50" s="170"/>
      <c r="B50" s="62"/>
      <c r="C50" s="18"/>
      <c r="D50" s="47" t="s">
        <v>292</v>
      </c>
      <c r="E50" s="53" t="s">
        <v>1416</v>
      </c>
      <c r="F50" s="353"/>
      <c r="G50" s="360"/>
      <c r="H50" s="361"/>
      <c r="I50" s="361"/>
      <c r="J50" s="362"/>
      <c r="K50" s="201" t="b">
        <v>0</v>
      </c>
      <c r="L50" s="177"/>
    </row>
    <row r="51" spans="1:12" x14ac:dyDescent="0.2">
      <c r="B51" s="62"/>
      <c r="C51" s="18"/>
      <c r="D51" s="18"/>
      <c r="E51" s="52" t="s">
        <v>342</v>
      </c>
      <c r="F51" s="353" t="str">
        <f>B38</f>
        <v xml:space="preserve">Efektivnost zdrojů / oběhové hospodářství
</v>
      </c>
      <c r="G51"/>
      <c r="H51"/>
      <c r="I51"/>
      <c r="J51"/>
    </row>
    <row r="52" spans="1:12" s="17" customFormat="1" ht="39.75" customHeight="1" x14ac:dyDescent="0.2">
      <c r="A52" s="170"/>
      <c r="B52" s="62"/>
      <c r="C52" s="18" t="s">
        <v>96</v>
      </c>
      <c r="D52" s="307" t="s">
        <v>1417</v>
      </c>
      <c r="E52" s="352"/>
      <c r="F52" s="353"/>
      <c r="G52" t="str">
        <f>C52</f>
        <v>Q6.7</v>
      </c>
      <c r="H52" t="s">
        <v>343</v>
      </c>
      <c r="I52"/>
      <c r="J52"/>
      <c r="K52" s="201"/>
      <c r="L52" s="177"/>
    </row>
    <row r="53" spans="1:12" s="17" customFormat="1" ht="30" x14ac:dyDescent="0.2">
      <c r="A53" s="170"/>
      <c r="B53" s="63"/>
      <c r="C53" s="19" t="str">
        <f>IF(COUNTIF(K53:K56,TRUE)=0,"incomplete",IF(COUNTIF(K53:K56,TRUE)=1,"","inconsistent"))</f>
        <v/>
      </c>
      <c r="D53" s="18" t="s">
        <v>289</v>
      </c>
      <c r="E53" s="52" t="s">
        <v>1418</v>
      </c>
      <c r="F53" s="353"/>
      <c r="G53" s="354"/>
      <c r="H53" s="355"/>
      <c r="I53" s="355"/>
      <c r="J53" s="356"/>
      <c r="K53" s="201" t="b">
        <v>0</v>
      </c>
      <c r="L53" s="177"/>
    </row>
    <row r="54" spans="1:12" s="17" customFormat="1" ht="30" x14ac:dyDescent="0.2">
      <c r="A54" s="170"/>
      <c r="B54" s="62"/>
      <c r="C54" s="18"/>
      <c r="D54" s="47" t="s">
        <v>290</v>
      </c>
      <c r="E54" s="53" t="s">
        <v>1419</v>
      </c>
      <c r="F54" s="353"/>
      <c r="G54" s="357"/>
      <c r="H54" s="358"/>
      <c r="I54" s="358"/>
      <c r="J54" s="359"/>
      <c r="K54" s="201" t="b">
        <v>0</v>
      </c>
      <c r="L54" s="177"/>
    </row>
    <row r="55" spans="1:12" s="17" customFormat="1" ht="30" x14ac:dyDescent="0.2">
      <c r="A55" s="170"/>
      <c r="B55" s="62"/>
      <c r="C55" s="18"/>
      <c r="D55" s="18" t="s">
        <v>291</v>
      </c>
      <c r="E55" s="52" t="s">
        <v>1420</v>
      </c>
      <c r="F55" s="353"/>
      <c r="G55" s="357"/>
      <c r="H55" s="358"/>
      <c r="I55" s="358"/>
      <c r="J55" s="359"/>
      <c r="K55" s="201" t="b">
        <v>0</v>
      </c>
      <c r="L55" s="177"/>
    </row>
    <row r="56" spans="1:12" s="17" customFormat="1" x14ac:dyDescent="0.2">
      <c r="A56" s="170"/>
      <c r="B56" s="62"/>
      <c r="C56" s="18"/>
      <c r="D56" s="47" t="s">
        <v>292</v>
      </c>
      <c r="E56" s="53" t="s">
        <v>1421</v>
      </c>
      <c r="F56" s="353"/>
      <c r="G56" s="360"/>
      <c r="H56" s="361"/>
      <c r="I56" s="361"/>
      <c r="J56" s="362"/>
      <c r="K56" s="201" t="b">
        <v>1</v>
      </c>
      <c r="L56" s="177"/>
    </row>
    <row r="57" spans="1:12" s="17" customFormat="1" x14ac:dyDescent="0.2">
      <c r="A57" s="170"/>
      <c r="B57" s="62"/>
      <c r="C57" s="18"/>
      <c r="D57" s="18"/>
      <c r="E57" s="52" t="s">
        <v>342</v>
      </c>
      <c r="F57" s="353"/>
      <c r="G57"/>
      <c r="H57"/>
      <c r="I57"/>
      <c r="J57"/>
      <c r="K57" s="201"/>
      <c r="L57" s="177"/>
    </row>
    <row r="58" spans="1:12" s="17" customFormat="1" x14ac:dyDescent="0.2">
      <c r="A58" s="170"/>
      <c r="B58" s="62"/>
      <c r="C58" s="18" t="s">
        <v>97</v>
      </c>
      <c r="D58" s="44" t="s">
        <v>1422</v>
      </c>
      <c r="E58" s="52"/>
      <c r="F58" s="353"/>
      <c r="G58" t="str">
        <f>C58</f>
        <v>Q6.8</v>
      </c>
      <c r="H58" t="s">
        <v>343</v>
      </c>
      <c r="I58"/>
      <c r="J58"/>
      <c r="K58" s="201"/>
      <c r="L58" s="177"/>
    </row>
    <row r="59" spans="1:12" s="17" customFormat="1" x14ac:dyDescent="0.2">
      <c r="A59" s="170"/>
      <c r="B59" s="63"/>
      <c r="C59" s="19" t="str">
        <f>IF(COUNTIF(K59:K62,TRUE)=0,"incomplete",IF(COUNTIF(K59:K62,TRUE)=1,"","inconsistent"))</f>
        <v/>
      </c>
      <c r="D59" s="18" t="s">
        <v>289</v>
      </c>
      <c r="E59" s="52" t="s">
        <v>1423</v>
      </c>
      <c r="F59" s="353"/>
      <c r="G59" s="354"/>
      <c r="H59" s="355"/>
      <c r="I59" s="355"/>
      <c r="J59" s="356"/>
      <c r="K59" s="201" t="b">
        <v>0</v>
      </c>
      <c r="L59" s="177"/>
    </row>
    <row r="60" spans="1:12" s="17" customFormat="1" ht="30" x14ac:dyDescent="0.2">
      <c r="A60" s="170"/>
      <c r="B60" s="62"/>
      <c r="C60" s="18"/>
      <c r="D60" s="47" t="s">
        <v>290</v>
      </c>
      <c r="E60" s="56" t="s">
        <v>1424</v>
      </c>
      <c r="F60" s="353"/>
      <c r="G60" s="357"/>
      <c r="H60" s="358"/>
      <c r="I60" s="358"/>
      <c r="J60" s="359"/>
      <c r="K60" s="201" t="b">
        <v>0</v>
      </c>
      <c r="L60" s="177"/>
    </row>
    <row r="61" spans="1:12" s="17" customFormat="1" ht="30" x14ac:dyDescent="0.2">
      <c r="A61" s="170"/>
      <c r="B61" s="62"/>
      <c r="C61" s="18"/>
      <c r="D61" s="18" t="s">
        <v>291</v>
      </c>
      <c r="E61" s="52" t="s">
        <v>1425</v>
      </c>
      <c r="F61" s="353"/>
      <c r="G61" s="357"/>
      <c r="H61" s="358"/>
      <c r="I61" s="358"/>
      <c r="J61" s="359"/>
      <c r="K61" s="201" t="b">
        <v>1</v>
      </c>
      <c r="L61" s="177"/>
    </row>
    <row r="62" spans="1:12" s="17" customFormat="1" ht="30" x14ac:dyDescent="0.2">
      <c r="A62" s="170"/>
      <c r="B62" s="62"/>
      <c r="C62" s="18"/>
      <c r="D62" s="47" t="s">
        <v>292</v>
      </c>
      <c r="E62" s="53" t="s">
        <v>1426</v>
      </c>
      <c r="F62" s="353"/>
      <c r="G62" s="360"/>
      <c r="H62" s="361"/>
      <c r="I62" s="361"/>
      <c r="J62" s="362"/>
      <c r="K62" s="201" t="b">
        <v>0</v>
      </c>
      <c r="L62" s="177"/>
    </row>
    <row r="63" spans="1:12" x14ac:dyDescent="0.2">
      <c r="B63" s="62"/>
      <c r="C63" s="18"/>
      <c r="D63" s="18"/>
      <c r="E63" s="52" t="s">
        <v>342</v>
      </c>
      <c r="F63" s="353"/>
      <c r="G63"/>
      <c r="H63"/>
      <c r="I63"/>
      <c r="J63"/>
    </row>
    <row r="64" spans="1:12" s="17" customFormat="1" ht="19.5" customHeight="1" x14ac:dyDescent="0.2">
      <c r="A64" s="170"/>
      <c r="B64" s="62"/>
      <c r="C64" s="18" t="s">
        <v>98</v>
      </c>
      <c r="D64" s="44" t="s">
        <v>1427</v>
      </c>
      <c r="E64" s="52"/>
      <c r="F64" s="353"/>
      <c r="G64" t="str">
        <f>C64</f>
        <v>Q6.9</v>
      </c>
      <c r="H64" t="s">
        <v>343</v>
      </c>
      <c r="I64"/>
      <c r="J64"/>
      <c r="K64" s="201"/>
      <c r="L64" s="177"/>
    </row>
    <row r="65" spans="1:12" s="17" customFormat="1" x14ac:dyDescent="0.2">
      <c r="A65" s="170"/>
      <c r="B65" s="63"/>
      <c r="C65" s="19" t="str">
        <f>IF(COUNTIF(K65:K68,TRUE)=0,"incomplete",IF(COUNTIF(K65:K68,TRUE)=1,"","inconsistent"))</f>
        <v/>
      </c>
      <c r="D65" s="18" t="s">
        <v>289</v>
      </c>
      <c r="E65" s="52" t="s">
        <v>1423</v>
      </c>
      <c r="F65" s="353"/>
      <c r="G65" s="354"/>
      <c r="H65" s="355"/>
      <c r="I65" s="355"/>
      <c r="J65" s="356"/>
      <c r="K65" s="201" t="b">
        <v>0</v>
      </c>
      <c r="L65" s="177"/>
    </row>
    <row r="66" spans="1:12" s="17" customFormat="1" x14ac:dyDescent="0.2">
      <c r="A66" s="170"/>
      <c r="B66" s="62"/>
      <c r="C66" s="18"/>
      <c r="D66" s="47" t="s">
        <v>290</v>
      </c>
      <c r="E66" s="53" t="s">
        <v>1428</v>
      </c>
      <c r="F66" s="353"/>
      <c r="G66" s="357"/>
      <c r="H66" s="358"/>
      <c r="I66" s="358"/>
      <c r="J66" s="359"/>
      <c r="K66" s="201" t="b">
        <v>0</v>
      </c>
      <c r="L66" s="177"/>
    </row>
    <row r="67" spans="1:12" s="17" customFormat="1" ht="30" x14ac:dyDescent="0.2">
      <c r="A67" s="170"/>
      <c r="B67" s="62"/>
      <c r="C67" s="18"/>
      <c r="D67" s="18" t="s">
        <v>291</v>
      </c>
      <c r="E67" s="52" t="s">
        <v>1429</v>
      </c>
      <c r="F67" s="353"/>
      <c r="G67" s="357"/>
      <c r="H67" s="358"/>
      <c r="I67" s="358"/>
      <c r="J67" s="359"/>
      <c r="K67" s="201" t="b">
        <v>1</v>
      </c>
      <c r="L67" s="177"/>
    </row>
    <row r="68" spans="1:12" s="17" customFormat="1" ht="31" thickBot="1" x14ac:dyDescent="0.25">
      <c r="A68" s="170"/>
      <c r="B68" s="64"/>
      <c r="C68" s="58"/>
      <c r="D68" s="59" t="s">
        <v>292</v>
      </c>
      <c r="E68" s="60" t="s">
        <v>1430</v>
      </c>
      <c r="F68" s="353"/>
      <c r="G68" s="360"/>
      <c r="H68" s="361"/>
      <c r="I68" s="361"/>
      <c r="J68" s="362"/>
      <c r="K68" s="201" t="b">
        <v>0</v>
      </c>
      <c r="L68" s="177"/>
    </row>
    <row r="69" spans="1:12" ht="16" thickBot="1" x14ac:dyDescent="0.25"/>
    <row r="70" spans="1:12" x14ac:dyDescent="0.2">
      <c r="B70" s="61" t="s">
        <v>1431</v>
      </c>
      <c r="C70" s="50"/>
      <c r="D70" s="50"/>
      <c r="E70" s="51"/>
      <c r="F70" s="353" t="str">
        <f>B70</f>
        <v xml:space="preserve">Používání vody </v>
      </c>
      <c r="G70"/>
      <c r="H70"/>
      <c r="I70"/>
      <c r="J70"/>
    </row>
    <row r="71" spans="1:12" x14ac:dyDescent="0.2">
      <c r="B71" s="62"/>
      <c r="C71" s="18"/>
      <c r="D71" s="18"/>
      <c r="E71" s="52" t="s">
        <v>342</v>
      </c>
      <c r="F71" s="353"/>
      <c r="G71"/>
      <c r="H71"/>
      <c r="I71"/>
      <c r="J71"/>
    </row>
    <row r="72" spans="1:12" s="17" customFormat="1" x14ac:dyDescent="0.2">
      <c r="A72" s="170"/>
      <c r="B72" s="62"/>
      <c r="C72" s="18" t="s">
        <v>99</v>
      </c>
      <c r="D72" s="44" t="s">
        <v>1432</v>
      </c>
      <c r="E72" s="52"/>
      <c r="F72" s="353"/>
      <c r="G72" t="str">
        <f>C72</f>
        <v>Q6.10</v>
      </c>
      <c r="H72" t="s">
        <v>343</v>
      </c>
      <c r="I72"/>
      <c r="J72"/>
      <c r="K72" s="201"/>
      <c r="L72" s="177"/>
    </row>
    <row r="73" spans="1:12" s="17" customFormat="1" ht="30" x14ac:dyDescent="0.2">
      <c r="A73" s="170"/>
      <c r="B73" s="63"/>
      <c r="C73" s="19" t="str">
        <f>IF(COUNTIF(K73:K76,TRUE)=0,"incomplete",IF(COUNTIF(K73:K76,TRUE)=1,"","inconsistent"))</f>
        <v/>
      </c>
      <c r="D73" s="18" t="s">
        <v>289</v>
      </c>
      <c r="E73" s="52" t="s">
        <v>1433</v>
      </c>
      <c r="F73" s="353"/>
      <c r="G73" s="354"/>
      <c r="H73" s="355"/>
      <c r="I73" s="355"/>
      <c r="J73" s="356"/>
      <c r="K73" s="201" t="b">
        <v>0</v>
      </c>
      <c r="L73" s="177"/>
    </row>
    <row r="74" spans="1:12" s="17" customFormat="1" ht="30" x14ac:dyDescent="0.2">
      <c r="A74" s="170"/>
      <c r="B74" s="62"/>
      <c r="C74" s="18"/>
      <c r="D74" s="47" t="s">
        <v>290</v>
      </c>
      <c r="E74" s="53" t="s">
        <v>1434</v>
      </c>
      <c r="F74" s="353"/>
      <c r="G74" s="357"/>
      <c r="H74" s="358"/>
      <c r="I74" s="358"/>
      <c r="J74" s="359"/>
      <c r="K74" s="201" t="b">
        <v>0</v>
      </c>
      <c r="L74" s="177"/>
    </row>
    <row r="75" spans="1:12" s="17" customFormat="1" ht="36.75" customHeight="1" x14ac:dyDescent="0.2">
      <c r="A75" s="170"/>
      <c r="B75" s="62"/>
      <c r="C75" s="18"/>
      <c r="D75" s="18" t="s">
        <v>291</v>
      </c>
      <c r="E75" s="55" t="s">
        <v>1435</v>
      </c>
      <c r="F75" s="353"/>
      <c r="G75" s="357"/>
      <c r="H75" s="358"/>
      <c r="I75" s="358"/>
      <c r="J75" s="359"/>
      <c r="K75" s="201" t="b">
        <v>0</v>
      </c>
      <c r="L75" s="177"/>
    </row>
    <row r="76" spans="1:12" s="17" customFormat="1" ht="96.75" customHeight="1" thickBot="1" x14ac:dyDescent="0.25">
      <c r="A76" s="170"/>
      <c r="B76" s="64"/>
      <c r="C76" s="58"/>
      <c r="D76" s="59" t="s">
        <v>292</v>
      </c>
      <c r="E76" s="65" t="s">
        <v>1436</v>
      </c>
      <c r="F76" s="353"/>
      <c r="G76" s="360"/>
      <c r="H76" s="361"/>
      <c r="I76" s="361"/>
      <c r="J76" s="362"/>
      <c r="K76" s="201" t="b">
        <v>1</v>
      </c>
      <c r="L76" s="177"/>
    </row>
    <row r="77" spans="1:12" ht="16" thickBot="1" x14ac:dyDescent="0.25"/>
    <row r="78" spans="1:12" s="17" customFormat="1" x14ac:dyDescent="0.2">
      <c r="A78" s="170"/>
      <c r="B78" s="61" t="s">
        <v>1437</v>
      </c>
      <c r="C78" s="50"/>
      <c r="D78" s="50"/>
      <c r="E78" s="51"/>
      <c r="F78" s="353" t="str">
        <f>B78</f>
        <v>Využívání půdy a biodiverzita</v>
      </c>
      <c r="G78"/>
      <c r="H78"/>
      <c r="I78"/>
      <c r="J78"/>
      <c r="K78" s="201"/>
      <c r="L78" s="177"/>
    </row>
    <row r="79" spans="1:12" x14ac:dyDescent="0.2">
      <c r="B79" s="62"/>
      <c r="C79" s="18"/>
      <c r="D79" s="18"/>
      <c r="E79" s="52" t="s">
        <v>342</v>
      </c>
      <c r="F79" s="353"/>
      <c r="G79"/>
      <c r="H79"/>
      <c r="I79"/>
      <c r="J79"/>
    </row>
    <row r="80" spans="1:12" s="17" customFormat="1" ht="35.25" customHeight="1" x14ac:dyDescent="0.2">
      <c r="A80" s="170"/>
      <c r="B80" s="62"/>
      <c r="C80" s="18" t="s">
        <v>100</v>
      </c>
      <c r="D80" s="307" t="s">
        <v>1438</v>
      </c>
      <c r="E80" s="352"/>
      <c r="F80" s="353"/>
      <c r="G80" t="str">
        <f>C80</f>
        <v>Q6.11</v>
      </c>
      <c r="H80" t="s">
        <v>343</v>
      </c>
      <c r="I80"/>
      <c r="J80"/>
      <c r="K80" s="201"/>
      <c r="L80" s="177"/>
    </row>
    <row r="81" spans="1:12" s="17" customFormat="1" x14ac:dyDescent="0.2">
      <c r="A81" s="170"/>
      <c r="B81" s="63"/>
      <c r="C81" s="19" t="str">
        <f>IF(COUNTIF(K81:K84,TRUE)=0,"incomplete",IF(COUNTIF(K81:K84,TRUE)=1,"","inconsistent"))</f>
        <v/>
      </c>
      <c r="D81" s="18" t="s">
        <v>289</v>
      </c>
      <c r="E81" s="52" t="s">
        <v>1423</v>
      </c>
      <c r="F81" s="353"/>
      <c r="G81" s="354"/>
      <c r="H81" s="355"/>
      <c r="I81" s="355"/>
      <c r="J81" s="356"/>
      <c r="K81" s="201" t="b">
        <v>0</v>
      </c>
      <c r="L81" s="177"/>
    </row>
    <row r="82" spans="1:12" s="17" customFormat="1" ht="60" x14ac:dyDescent="0.2">
      <c r="A82" s="170"/>
      <c r="B82" s="62"/>
      <c r="C82" s="18"/>
      <c r="D82" s="47" t="s">
        <v>290</v>
      </c>
      <c r="E82" s="56" t="s">
        <v>1439</v>
      </c>
      <c r="F82" s="353"/>
      <c r="G82" s="357"/>
      <c r="H82" s="358"/>
      <c r="I82" s="358"/>
      <c r="J82" s="359"/>
      <c r="K82" s="201" t="b">
        <v>1</v>
      </c>
      <c r="L82" s="177"/>
    </row>
    <row r="83" spans="1:12" s="17" customFormat="1" ht="64.5" customHeight="1" x14ac:dyDescent="0.2">
      <c r="A83" s="170"/>
      <c r="B83" s="62"/>
      <c r="C83" s="18"/>
      <c r="D83" s="18" t="s">
        <v>291</v>
      </c>
      <c r="E83" s="55" t="s">
        <v>1440</v>
      </c>
      <c r="F83" s="353"/>
      <c r="G83" s="357"/>
      <c r="H83" s="358"/>
      <c r="I83" s="358"/>
      <c r="J83" s="359"/>
      <c r="K83" s="201" t="b">
        <v>0</v>
      </c>
      <c r="L83" s="177"/>
    </row>
    <row r="84" spans="1:12" s="17" customFormat="1" ht="45" x14ac:dyDescent="0.2">
      <c r="A84" s="170"/>
      <c r="B84" s="62"/>
      <c r="C84" s="18"/>
      <c r="D84" s="47" t="s">
        <v>292</v>
      </c>
      <c r="E84" s="56" t="s">
        <v>1441</v>
      </c>
      <c r="F84" s="353"/>
      <c r="G84" s="360"/>
      <c r="H84" s="361"/>
      <c r="I84" s="361"/>
      <c r="J84" s="362"/>
      <c r="K84" s="201" t="b">
        <v>0</v>
      </c>
      <c r="L84" s="177"/>
    </row>
    <row r="85" spans="1:12" x14ac:dyDescent="0.2">
      <c r="B85" s="62"/>
      <c r="C85" s="18"/>
      <c r="D85" s="18"/>
      <c r="E85" s="52" t="s">
        <v>342</v>
      </c>
      <c r="F85" s="353"/>
      <c r="G85"/>
      <c r="H85"/>
      <c r="I85"/>
      <c r="J85"/>
    </row>
    <row r="86" spans="1:12" s="17" customFormat="1" ht="37.5" customHeight="1" x14ac:dyDescent="0.2">
      <c r="A86" s="170"/>
      <c r="B86" s="62"/>
      <c r="C86" s="18" t="s">
        <v>101</v>
      </c>
      <c r="D86" s="307" t="s">
        <v>1442</v>
      </c>
      <c r="E86" s="352"/>
      <c r="F86" s="353"/>
      <c r="G86" t="str">
        <f>C86</f>
        <v>Q6.12</v>
      </c>
      <c r="H86" t="s">
        <v>343</v>
      </c>
      <c r="I86"/>
      <c r="J86"/>
      <c r="K86" s="201"/>
      <c r="L86" s="177"/>
    </row>
    <row r="87" spans="1:12" s="17" customFormat="1" x14ac:dyDescent="0.2">
      <c r="A87" s="170"/>
      <c r="B87" s="63"/>
      <c r="C87" s="19" t="str">
        <f>IF(COUNTIF(K87:K90,TRUE)=0,"incomplete",IF(COUNTIF(K87:K90,TRUE)=1,"","inconsistent"))</f>
        <v/>
      </c>
      <c r="D87" s="18" t="s">
        <v>289</v>
      </c>
      <c r="E87" s="52" t="s">
        <v>1443</v>
      </c>
      <c r="F87" s="353"/>
      <c r="G87" s="354" t="s">
        <v>1507</v>
      </c>
      <c r="H87" s="355"/>
      <c r="I87" s="355"/>
      <c r="J87" s="356"/>
      <c r="K87" s="201" t="b">
        <v>0</v>
      </c>
      <c r="L87" s="177"/>
    </row>
    <row r="88" spans="1:12" s="17" customFormat="1" ht="42.5" customHeight="1" x14ac:dyDescent="0.2">
      <c r="A88" s="170"/>
      <c r="B88" s="62"/>
      <c r="C88" s="18"/>
      <c r="D88" s="47" t="s">
        <v>290</v>
      </c>
      <c r="E88" s="56" t="s">
        <v>1444</v>
      </c>
      <c r="F88" s="353"/>
      <c r="G88" s="357"/>
      <c r="H88" s="358"/>
      <c r="I88" s="358"/>
      <c r="J88" s="359"/>
      <c r="K88" s="201" t="b">
        <v>0</v>
      </c>
      <c r="L88" s="177"/>
    </row>
    <row r="89" spans="1:12" s="17" customFormat="1" ht="30.75" customHeight="1" x14ac:dyDescent="0.2">
      <c r="A89" s="170"/>
      <c r="B89" s="62"/>
      <c r="C89" s="18"/>
      <c r="D89" s="18" t="s">
        <v>291</v>
      </c>
      <c r="E89" s="52" t="s">
        <v>1445</v>
      </c>
      <c r="F89" s="353"/>
      <c r="G89" s="357"/>
      <c r="H89" s="358"/>
      <c r="I89" s="358"/>
      <c r="J89" s="359"/>
      <c r="K89" s="201" t="b">
        <v>1</v>
      </c>
      <c r="L89" s="177"/>
    </row>
    <row r="90" spans="1:12" s="17" customFormat="1" ht="62.25" customHeight="1" thickBot="1" x14ac:dyDescent="0.25">
      <c r="A90" s="170"/>
      <c r="B90" s="64"/>
      <c r="C90" s="58"/>
      <c r="D90" s="59" t="s">
        <v>292</v>
      </c>
      <c r="E90" s="65" t="s">
        <v>1446</v>
      </c>
      <c r="F90" s="353"/>
      <c r="G90" s="360"/>
      <c r="H90" s="361"/>
      <c r="I90" s="361"/>
      <c r="J90" s="362"/>
      <c r="K90" s="201" t="b">
        <v>0</v>
      </c>
      <c r="L90" s="177"/>
    </row>
    <row r="91" spans="1:12" ht="16" thickBot="1" x14ac:dyDescent="0.25"/>
    <row r="92" spans="1:12" x14ac:dyDescent="0.2">
      <c r="B92" s="61" t="s">
        <v>1447</v>
      </c>
      <c r="C92" s="50"/>
      <c r="D92" s="50"/>
      <c r="E92" s="51"/>
      <c r="F92" s="353" t="str">
        <f>B92</f>
        <v>Klima a využívání energie</v>
      </c>
      <c r="G92"/>
      <c r="H92"/>
      <c r="I92"/>
      <c r="J92"/>
    </row>
    <row r="93" spans="1:12" x14ac:dyDescent="0.2">
      <c r="B93" s="62"/>
      <c r="C93" s="18"/>
      <c r="D93" s="18"/>
      <c r="E93" s="52" t="s">
        <v>342</v>
      </c>
      <c r="F93" s="353"/>
      <c r="G93"/>
      <c r="H93"/>
      <c r="I93"/>
      <c r="J93"/>
    </row>
    <row r="94" spans="1:12" s="17" customFormat="1" ht="15" customHeight="1" x14ac:dyDescent="0.2">
      <c r="A94" s="170"/>
      <c r="B94" s="62"/>
      <c r="C94" s="18" t="s">
        <v>102</v>
      </c>
      <c r="D94" s="307" t="s">
        <v>1448</v>
      </c>
      <c r="E94" s="352"/>
      <c r="F94" s="353"/>
      <c r="G94" t="str">
        <f>C94</f>
        <v>Q6.13</v>
      </c>
      <c r="H94" t="s">
        <v>343</v>
      </c>
      <c r="I94"/>
      <c r="J94"/>
      <c r="K94" s="201"/>
      <c r="L94" s="177"/>
    </row>
    <row r="95" spans="1:12" s="17" customFormat="1" ht="44.5" customHeight="1" x14ac:dyDescent="0.2">
      <c r="A95" s="170"/>
      <c r="B95" s="63"/>
      <c r="C95" s="19" t="str">
        <f>IF(COUNTIF(K95:K98,TRUE)=0,"incomplete",IF(COUNTIF(K95:K98,TRUE)=1,"","inconsistent"))</f>
        <v/>
      </c>
      <c r="D95" s="18" t="s">
        <v>289</v>
      </c>
      <c r="E95" s="55" t="s">
        <v>1449</v>
      </c>
      <c r="F95" s="353"/>
      <c r="G95" s="354"/>
      <c r="H95" s="355"/>
      <c r="I95" s="355"/>
      <c r="J95" s="356"/>
      <c r="K95" s="201" t="b">
        <v>0</v>
      </c>
      <c r="L95" s="177"/>
    </row>
    <row r="96" spans="1:12" s="17" customFormat="1" ht="60" x14ac:dyDescent="0.2">
      <c r="A96" s="170"/>
      <c r="B96" s="62"/>
      <c r="C96" s="18"/>
      <c r="D96" s="47" t="s">
        <v>290</v>
      </c>
      <c r="E96" s="56" t="s">
        <v>1450</v>
      </c>
      <c r="F96" s="353"/>
      <c r="G96" s="357"/>
      <c r="H96" s="358"/>
      <c r="I96" s="358"/>
      <c r="J96" s="359"/>
      <c r="K96" s="201" t="b">
        <v>0</v>
      </c>
      <c r="L96" s="177"/>
    </row>
    <row r="97" spans="1:12" s="17" customFormat="1" ht="155.5" customHeight="1" x14ac:dyDescent="0.2">
      <c r="A97" s="170"/>
      <c r="B97" s="62"/>
      <c r="C97" s="18"/>
      <c r="D97" s="18" t="s">
        <v>291</v>
      </c>
      <c r="E97" s="55" t="s">
        <v>1451</v>
      </c>
      <c r="F97" s="353"/>
      <c r="G97" s="357"/>
      <c r="H97" s="358"/>
      <c r="I97" s="358"/>
      <c r="J97" s="359"/>
      <c r="K97" s="201" t="b">
        <v>0</v>
      </c>
      <c r="L97" s="177"/>
    </row>
    <row r="98" spans="1:12" s="17" customFormat="1" ht="116" customHeight="1" x14ac:dyDescent="0.2">
      <c r="A98" s="170"/>
      <c r="B98" s="62"/>
      <c r="C98" s="18"/>
      <c r="D98" s="47" t="s">
        <v>292</v>
      </c>
      <c r="E98" s="56" t="s">
        <v>1452</v>
      </c>
      <c r="F98" s="353"/>
      <c r="G98" s="360"/>
      <c r="H98" s="361"/>
      <c r="I98" s="361"/>
      <c r="J98" s="362"/>
      <c r="K98" s="201" t="b">
        <v>1</v>
      </c>
      <c r="L98" s="177"/>
    </row>
    <row r="99" spans="1:12" x14ac:dyDescent="0.2">
      <c r="B99" s="62"/>
      <c r="C99" s="18"/>
      <c r="D99" s="18"/>
      <c r="E99" s="52" t="s">
        <v>342</v>
      </c>
      <c r="F99" s="353"/>
      <c r="G99"/>
      <c r="H99"/>
      <c r="I99"/>
      <c r="J99"/>
    </row>
    <row r="100" spans="1:12" s="17" customFormat="1" ht="32.25" customHeight="1" x14ac:dyDescent="0.2">
      <c r="A100" s="170"/>
      <c r="B100" s="62"/>
      <c r="C100" s="18" t="s">
        <v>103</v>
      </c>
      <c r="D100" s="307" t="s">
        <v>1453</v>
      </c>
      <c r="E100" s="352"/>
      <c r="F100" s="353"/>
      <c r="G100" t="str">
        <f>C100</f>
        <v>Q6.14</v>
      </c>
      <c r="H100" t="s">
        <v>343</v>
      </c>
      <c r="I100"/>
      <c r="J100"/>
      <c r="K100" s="201"/>
      <c r="L100" s="177"/>
    </row>
    <row r="101" spans="1:12" s="17" customFormat="1" ht="30" x14ac:dyDescent="0.2">
      <c r="A101" s="170"/>
      <c r="B101" s="63"/>
      <c r="C101" s="19" t="str">
        <f>IF(COUNTIF(K101:K104,TRUE)=0,"incomplete",IF(COUNTIF(K101:K104,TRUE)=1,"","inconsistent"))</f>
        <v/>
      </c>
      <c r="D101" s="18" t="s">
        <v>289</v>
      </c>
      <c r="E101" s="52" t="s">
        <v>1454</v>
      </c>
      <c r="F101" s="353"/>
      <c r="G101" s="354" t="s">
        <v>1494</v>
      </c>
      <c r="H101" s="355"/>
      <c r="I101" s="355"/>
      <c r="J101" s="356"/>
      <c r="K101" s="201" t="b">
        <v>0</v>
      </c>
      <c r="L101" s="177"/>
    </row>
    <row r="102" spans="1:12" s="17" customFormat="1" ht="30.75" customHeight="1" x14ac:dyDescent="0.2">
      <c r="A102" s="170"/>
      <c r="B102" s="62"/>
      <c r="C102" s="18"/>
      <c r="D102" s="47" t="s">
        <v>290</v>
      </c>
      <c r="E102" s="53" t="s">
        <v>1455</v>
      </c>
      <c r="F102" s="353"/>
      <c r="G102" s="357"/>
      <c r="H102" s="358"/>
      <c r="I102" s="358"/>
      <c r="J102" s="359"/>
      <c r="K102" s="201" t="b">
        <v>0</v>
      </c>
      <c r="L102" s="177"/>
    </row>
    <row r="103" spans="1:12" s="17" customFormat="1" ht="30" x14ac:dyDescent="0.2">
      <c r="A103" s="170"/>
      <c r="B103" s="62"/>
      <c r="C103" s="18"/>
      <c r="D103" s="18" t="s">
        <v>291</v>
      </c>
      <c r="E103" s="55" t="s">
        <v>1456</v>
      </c>
      <c r="F103" s="353"/>
      <c r="G103" s="357"/>
      <c r="H103" s="358"/>
      <c r="I103" s="358"/>
      <c r="J103" s="359"/>
      <c r="K103" s="201" t="b">
        <v>1</v>
      </c>
      <c r="L103" s="177"/>
    </row>
    <row r="104" spans="1:12" s="17" customFormat="1" ht="30" x14ac:dyDescent="0.2">
      <c r="A104" s="170"/>
      <c r="B104" s="62"/>
      <c r="C104" s="18"/>
      <c r="D104" s="47" t="s">
        <v>292</v>
      </c>
      <c r="E104" s="56" t="s">
        <v>1457</v>
      </c>
      <c r="F104" s="353"/>
      <c r="G104" s="360"/>
      <c r="H104" s="361"/>
      <c r="I104" s="361"/>
      <c r="J104" s="362"/>
      <c r="K104" s="201" t="b">
        <v>0</v>
      </c>
      <c r="L104" s="177"/>
    </row>
    <row r="105" spans="1:12" x14ac:dyDescent="0.2">
      <c r="B105" s="62"/>
      <c r="C105" s="18"/>
      <c r="D105" s="18"/>
      <c r="E105" s="52" t="s">
        <v>342</v>
      </c>
      <c r="F105" s="353" t="str">
        <f>B92</f>
        <v>Klima a využívání energie</v>
      </c>
      <c r="G105"/>
      <c r="H105"/>
      <c r="I105"/>
      <c r="J105"/>
    </row>
    <row r="106" spans="1:12" s="17" customFormat="1" x14ac:dyDescent="0.2">
      <c r="A106" s="170"/>
      <c r="B106" s="62"/>
      <c r="C106" s="18" t="s">
        <v>104</v>
      </c>
      <c r="D106" s="44" t="s">
        <v>1458</v>
      </c>
      <c r="E106" s="52"/>
      <c r="F106" s="353"/>
      <c r="G106" t="str">
        <f>C106</f>
        <v>Q6.15</v>
      </c>
      <c r="H106" t="s">
        <v>343</v>
      </c>
      <c r="I106"/>
      <c r="J106"/>
      <c r="K106" s="201"/>
      <c r="L106" s="177"/>
    </row>
    <row r="107" spans="1:12" s="17" customFormat="1" x14ac:dyDescent="0.2">
      <c r="A107" s="170"/>
      <c r="B107" s="63"/>
      <c r="C107" s="19" t="str">
        <f>IF(COUNTIF(K107:K110,TRUE)=0,"incomplete",IF(COUNTIF(K107:K110,TRUE)=1,"","inconsistent"))</f>
        <v/>
      </c>
      <c r="D107" s="18" t="s">
        <v>289</v>
      </c>
      <c r="E107" s="52" t="s">
        <v>1459</v>
      </c>
      <c r="F107" s="353"/>
      <c r="G107" s="354"/>
      <c r="H107" s="355"/>
      <c r="I107" s="355"/>
      <c r="J107" s="356"/>
      <c r="K107" s="201" t="b">
        <v>1</v>
      </c>
      <c r="L107" s="177"/>
    </row>
    <row r="108" spans="1:12" s="17" customFormat="1" ht="30" x14ac:dyDescent="0.2">
      <c r="A108" s="170"/>
      <c r="B108" s="62"/>
      <c r="C108" s="18"/>
      <c r="D108" s="47" t="s">
        <v>290</v>
      </c>
      <c r="E108" s="53" t="s">
        <v>1460</v>
      </c>
      <c r="F108" s="353"/>
      <c r="G108" s="357"/>
      <c r="H108" s="358"/>
      <c r="I108" s="358"/>
      <c r="J108" s="359"/>
      <c r="K108" s="201" t="b">
        <v>0</v>
      </c>
      <c r="L108" s="177"/>
    </row>
    <row r="109" spans="1:12" s="17" customFormat="1" ht="30" x14ac:dyDescent="0.2">
      <c r="A109" s="170"/>
      <c r="B109" s="62"/>
      <c r="C109" s="18"/>
      <c r="D109" s="18" t="s">
        <v>291</v>
      </c>
      <c r="E109" s="52" t="s">
        <v>1461</v>
      </c>
      <c r="F109" s="353"/>
      <c r="G109" s="357"/>
      <c r="H109" s="358"/>
      <c r="I109" s="358"/>
      <c r="J109" s="359"/>
      <c r="K109" s="201" t="b">
        <v>0</v>
      </c>
      <c r="L109" s="177"/>
    </row>
    <row r="110" spans="1:12" s="17" customFormat="1" ht="45" x14ac:dyDescent="0.2">
      <c r="A110" s="170"/>
      <c r="B110" s="62"/>
      <c r="C110" s="18"/>
      <c r="D110" s="47" t="s">
        <v>292</v>
      </c>
      <c r="E110" s="56" t="s">
        <v>1462</v>
      </c>
      <c r="F110" s="353"/>
      <c r="G110" s="360"/>
      <c r="H110" s="361"/>
      <c r="I110" s="361"/>
      <c r="J110" s="362"/>
      <c r="K110" s="201" t="b">
        <v>0</v>
      </c>
      <c r="L110" s="177"/>
    </row>
    <row r="111" spans="1:12" x14ac:dyDescent="0.2">
      <c r="B111" s="62"/>
      <c r="C111" s="18"/>
      <c r="D111" s="18"/>
      <c r="E111" s="52" t="s">
        <v>342</v>
      </c>
      <c r="F111" s="353"/>
      <c r="G111"/>
      <c r="H111"/>
      <c r="I111"/>
      <c r="J111"/>
    </row>
    <row r="112" spans="1:12" s="17" customFormat="1" x14ac:dyDescent="0.2">
      <c r="A112" s="170"/>
      <c r="B112" s="62"/>
      <c r="C112" s="18" t="s">
        <v>105</v>
      </c>
      <c r="D112" s="44" t="s">
        <v>1463</v>
      </c>
      <c r="E112" s="52"/>
      <c r="F112" s="353"/>
      <c r="G112" t="str">
        <f>C112</f>
        <v>Q6.16</v>
      </c>
      <c r="H112" t="s">
        <v>343</v>
      </c>
      <c r="I112"/>
      <c r="J112"/>
      <c r="K112" s="201"/>
      <c r="L112" s="177"/>
    </row>
    <row r="113" spans="1:12" s="17" customFormat="1" x14ac:dyDescent="0.2">
      <c r="A113" s="170"/>
      <c r="B113" s="63"/>
      <c r="C113" s="19" t="str">
        <f>IF(COUNTIF(K113:K116,TRUE)=0,"incomplete",IF(COUNTIF(K113:K116,TRUE)=1,"","inconsistent"))</f>
        <v/>
      </c>
      <c r="D113" s="18" t="s">
        <v>289</v>
      </c>
      <c r="E113" s="52" t="s">
        <v>1423</v>
      </c>
      <c r="F113" s="353"/>
      <c r="G113" s="354"/>
      <c r="H113" s="355"/>
      <c r="I113" s="355"/>
      <c r="J113" s="356"/>
      <c r="K113" s="201" t="b">
        <v>0</v>
      </c>
      <c r="L113" s="177"/>
    </row>
    <row r="114" spans="1:12" s="17" customFormat="1" x14ac:dyDescent="0.2">
      <c r="A114" s="170"/>
      <c r="B114" s="62"/>
      <c r="C114" s="18"/>
      <c r="D114" s="47" t="s">
        <v>290</v>
      </c>
      <c r="E114" s="53" t="s">
        <v>1464</v>
      </c>
      <c r="F114" s="353"/>
      <c r="G114" s="357"/>
      <c r="H114" s="358"/>
      <c r="I114" s="358"/>
      <c r="J114" s="359"/>
      <c r="K114" s="201" t="b">
        <v>1</v>
      </c>
      <c r="L114" s="177"/>
    </row>
    <row r="115" spans="1:12" s="17" customFormat="1" ht="30" x14ac:dyDescent="0.2">
      <c r="A115" s="170"/>
      <c r="B115" s="62"/>
      <c r="C115" s="18"/>
      <c r="D115" s="18" t="s">
        <v>291</v>
      </c>
      <c r="E115" s="55" t="s">
        <v>1465</v>
      </c>
      <c r="F115" s="353"/>
      <c r="G115" s="357"/>
      <c r="H115" s="358"/>
      <c r="I115" s="358"/>
      <c r="J115" s="359"/>
      <c r="K115" s="201" t="b">
        <v>0</v>
      </c>
      <c r="L115" s="177"/>
    </row>
    <row r="116" spans="1:12" s="17" customFormat="1" ht="31" thickBot="1" x14ac:dyDescent="0.25">
      <c r="A116" s="170"/>
      <c r="B116" s="64"/>
      <c r="C116" s="58"/>
      <c r="D116" s="59" t="s">
        <v>292</v>
      </c>
      <c r="E116" s="65" t="s">
        <v>1466</v>
      </c>
      <c r="F116" s="353"/>
      <c r="G116" s="360"/>
      <c r="H116" s="361"/>
      <c r="I116" s="361"/>
      <c r="J116" s="362"/>
      <c r="K116" s="201" t="b">
        <v>0</v>
      </c>
      <c r="L116" s="177"/>
    </row>
    <row r="117" spans="1:12" ht="16" thickBot="1" x14ac:dyDescent="0.25"/>
    <row r="118" spans="1:12" x14ac:dyDescent="0.2">
      <c r="B118" s="302" t="s">
        <v>1472</v>
      </c>
      <c r="C118" s="50"/>
      <c r="D118" s="50"/>
      <c r="E118" s="51"/>
      <c r="F118" s="353" t="str">
        <f>B118</f>
        <v>Různé</v>
      </c>
      <c r="G118"/>
      <c r="H118"/>
      <c r="I118"/>
      <c r="J118"/>
    </row>
    <row r="119" spans="1:12" x14ac:dyDescent="0.2">
      <c r="B119" s="62"/>
      <c r="C119" s="18"/>
      <c r="D119" s="18"/>
      <c r="E119" s="52" t="s">
        <v>342</v>
      </c>
      <c r="F119" s="353"/>
      <c r="G119"/>
      <c r="H119"/>
      <c r="I119"/>
      <c r="J119"/>
    </row>
    <row r="120" spans="1:12" s="17" customFormat="1" ht="34.5" customHeight="1" x14ac:dyDescent="0.2">
      <c r="A120" s="170"/>
      <c r="B120" s="62"/>
      <c r="C120" s="18" t="s">
        <v>106</v>
      </c>
      <c r="D120" s="307" t="s">
        <v>1467</v>
      </c>
      <c r="E120" s="352"/>
      <c r="F120" s="353"/>
      <c r="G120" t="str">
        <f>C120</f>
        <v>Q6.17</v>
      </c>
      <c r="H120" t="s">
        <v>343</v>
      </c>
      <c r="I120"/>
      <c r="J120"/>
      <c r="K120" s="201" t="b">
        <v>0</v>
      </c>
      <c r="L120" s="177"/>
    </row>
    <row r="121" spans="1:12" s="17" customFormat="1" ht="30" x14ac:dyDescent="0.2">
      <c r="A121" s="170"/>
      <c r="B121" s="63"/>
      <c r="C121" s="19" t="str">
        <f>IF(COUNTIF(K121:K124,TRUE)=0,"incomplete",IF(COUNTIF(K121:K124,TRUE)=1,"","inconsistent"))</f>
        <v/>
      </c>
      <c r="D121" s="18" t="s">
        <v>289</v>
      </c>
      <c r="E121" s="52" t="s">
        <v>1468</v>
      </c>
      <c r="F121" s="353"/>
      <c r="G121" s="354" t="s">
        <v>1508</v>
      </c>
      <c r="H121" s="355"/>
      <c r="I121" s="355"/>
      <c r="J121" s="356"/>
      <c r="K121" s="201" t="b">
        <v>0</v>
      </c>
      <c r="L121" s="177"/>
    </row>
    <row r="122" spans="1:12" s="17" customFormat="1" ht="45" x14ac:dyDescent="0.2">
      <c r="A122" s="170"/>
      <c r="B122" s="62"/>
      <c r="C122" s="18"/>
      <c r="D122" s="47" t="s">
        <v>290</v>
      </c>
      <c r="E122" s="53" t="s">
        <v>107</v>
      </c>
      <c r="F122" s="353"/>
      <c r="G122" s="357"/>
      <c r="H122" s="358"/>
      <c r="I122" s="358"/>
      <c r="J122" s="359"/>
      <c r="K122" s="201" t="b">
        <v>1</v>
      </c>
      <c r="L122" s="177"/>
    </row>
    <row r="123" spans="1:12" s="17" customFormat="1" ht="30" x14ac:dyDescent="0.2">
      <c r="A123" s="170"/>
      <c r="B123" s="62"/>
      <c r="C123" s="18"/>
      <c r="D123" s="18" t="s">
        <v>291</v>
      </c>
      <c r="E123" s="55" t="s">
        <v>1469</v>
      </c>
      <c r="F123" s="353"/>
      <c r="G123" s="357"/>
      <c r="H123" s="358"/>
      <c r="I123" s="358"/>
      <c r="J123" s="359"/>
      <c r="K123" s="201" t="b">
        <v>0</v>
      </c>
      <c r="L123" s="177"/>
    </row>
    <row r="124" spans="1:12" s="17" customFormat="1" ht="16" thickBot="1" x14ac:dyDescent="0.25">
      <c r="A124" s="170"/>
      <c r="B124" s="64"/>
      <c r="C124" s="58"/>
      <c r="D124" s="59" t="s">
        <v>292</v>
      </c>
      <c r="E124" s="65" t="s">
        <v>1470</v>
      </c>
      <c r="F124" s="353"/>
      <c r="G124" s="360"/>
      <c r="H124" s="361"/>
      <c r="I124" s="361"/>
      <c r="J124" s="362"/>
      <c r="K124" s="201" t="b">
        <v>0</v>
      </c>
      <c r="L124" s="177"/>
    </row>
  </sheetData>
  <sheetProtection algorithmName="SHA-512" hashValue="NLxjOrvm2E+O6MsqXSy3o1LakisamVKMJTI4kOoguFwcQTvUH8ejEySlJmGrSp7PS74IiFOUsP/nALwavonVAA==" saltValue="X9KJ/c5TjngXBs4Q/lkXhA==" spinCount="100000" sheet="1" objects="1" scenarios="1"/>
  <mergeCells count="37">
    <mergeCell ref="G113:J116"/>
    <mergeCell ref="G121:J124"/>
    <mergeCell ref="G81:J84"/>
    <mergeCell ref="G87:J90"/>
    <mergeCell ref="G95:J98"/>
    <mergeCell ref="G101:J104"/>
    <mergeCell ref="G107:J110"/>
    <mergeCell ref="F70:F76"/>
    <mergeCell ref="D80:E80"/>
    <mergeCell ref="G7:J12"/>
    <mergeCell ref="G17:J20"/>
    <mergeCell ref="G25:J28"/>
    <mergeCell ref="G33:J36"/>
    <mergeCell ref="G41:J44"/>
    <mergeCell ref="G47:J50"/>
    <mergeCell ref="G53:J56"/>
    <mergeCell ref="G59:J62"/>
    <mergeCell ref="G65:J68"/>
    <mergeCell ref="G73:J76"/>
    <mergeCell ref="D52:E52"/>
    <mergeCell ref="F51:F68"/>
    <mergeCell ref="D6:E6"/>
    <mergeCell ref="D40:E40"/>
    <mergeCell ref="F4:F12"/>
    <mergeCell ref="F14:F20"/>
    <mergeCell ref="F22:F28"/>
    <mergeCell ref="D32:E32"/>
    <mergeCell ref="F30:F36"/>
    <mergeCell ref="F38:F50"/>
    <mergeCell ref="F105:F116"/>
    <mergeCell ref="D120:E120"/>
    <mergeCell ref="F118:F124"/>
    <mergeCell ref="D86:E86"/>
    <mergeCell ref="F78:F90"/>
    <mergeCell ref="D94:E94"/>
    <mergeCell ref="D100:E100"/>
    <mergeCell ref="F92:F104"/>
  </mergeCells>
  <phoneticPr fontId="49" type="noConversion"/>
  <hyperlinks>
    <hyperlink ref="E10" r:id="rId1" display="and the ACC principles https://www.americanchemistry.com/Sustainability/Principles.html"/>
    <hyperlink ref="E9" r:id="rId2"/>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41" r:id="rId6" name="Check Box 1">
              <controlPr defaultSize="0" autoFill="0" autoLine="0" autoPict="0">
                <anchor moveWithCells="1">
                  <from>
                    <xdr:col>2</xdr:col>
                    <xdr:colOff>622300</xdr:colOff>
                    <xdr:row>6</xdr:row>
                    <xdr:rowOff>12700</xdr:rowOff>
                  </from>
                  <to>
                    <xdr:col>3</xdr:col>
                    <xdr:colOff>254000</xdr:colOff>
                    <xdr:row>6</xdr:row>
                    <xdr:rowOff>241300</xdr:rowOff>
                  </to>
                </anchor>
              </controlPr>
            </control>
          </mc:Choice>
          <mc:Fallback/>
        </mc:AlternateContent>
        <mc:AlternateContent xmlns:mc="http://schemas.openxmlformats.org/markup-compatibility/2006">
          <mc:Choice Requires="x14">
            <control shapeId="61442" r:id="rId7" name="Check Box 2">
              <controlPr defaultSize="0" autoFill="0" autoLine="0" autoPict="0">
                <anchor moveWithCells="1">
                  <from>
                    <xdr:col>2</xdr:col>
                    <xdr:colOff>622300</xdr:colOff>
                    <xdr:row>6</xdr:row>
                    <xdr:rowOff>368300</xdr:rowOff>
                  </from>
                  <to>
                    <xdr:col>3</xdr:col>
                    <xdr:colOff>254000</xdr:colOff>
                    <xdr:row>7</xdr:row>
                    <xdr:rowOff>228600</xdr:rowOff>
                  </to>
                </anchor>
              </controlPr>
            </control>
          </mc:Choice>
          <mc:Fallback/>
        </mc:AlternateContent>
        <mc:AlternateContent xmlns:mc="http://schemas.openxmlformats.org/markup-compatibility/2006">
          <mc:Choice Requires="x14">
            <control shapeId="61443" r:id="rId8" name="Check Box 3">
              <controlPr defaultSize="0" autoFill="0" autoLine="0" autoPict="0">
                <anchor moveWithCells="1">
                  <from>
                    <xdr:col>3</xdr:col>
                    <xdr:colOff>0</xdr:colOff>
                    <xdr:row>10</xdr:row>
                    <xdr:rowOff>12700</xdr:rowOff>
                  </from>
                  <to>
                    <xdr:col>3</xdr:col>
                    <xdr:colOff>254000</xdr:colOff>
                    <xdr:row>10</xdr:row>
                    <xdr:rowOff>368300</xdr:rowOff>
                  </to>
                </anchor>
              </controlPr>
            </control>
          </mc:Choice>
          <mc:Fallback/>
        </mc:AlternateContent>
        <mc:AlternateContent xmlns:mc="http://schemas.openxmlformats.org/markup-compatibility/2006">
          <mc:Choice Requires="x14">
            <control shapeId="61444" r:id="rId9" name="Check Box 4">
              <controlPr defaultSize="0" autoFill="0" autoLine="0" autoPict="0">
                <anchor moveWithCells="1">
                  <from>
                    <xdr:col>3</xdr:col>
                    <xdr:colOff>0</xdr:colOff>
                    <xdr:row>11</xdr:row>
                    <xdr:rowOff>0</xdr:rowOff>
                  </from>
                  <to>
                    <xdr:col>3</xdr:col>
                    <xdr:colOff>254000</xdr:colOff>
                    <xdr:row>11</xdr:row>
                    <xdr:rowOff>355600</xdr:rowOff>
                  </to>
                </anchor>
              </controlPr>
            </control>
          </mc:Choice>
          <mc:Fallback/>
        </mc:AlternateContent>
        <mc:AlternateContent xmlns:mc="http://schemas.openxmlformats.org/markup-compatibility/2006">
          <mc:Choice Requires="x14">
            <control shapeId="61445" r:id="rId10" name="Check Box 5">
              <controlPr defaultSize="0" autoFill="0" autoLine="0" autoPict="0">
                <anchor moveWithCells="1">
                  <from>
                    <xdr:col>3</xdr:col>
                    <xdr:colOff>25400</xdr:colOff>
                    <xdr:row>15</xdr:row>
                    <xdr:rowOff>177800</xdr:rowOff>
                  </from>
                  <to>
                    <xdr:col>3</xdr:col>
                    <xdr:colOff>292100</xdr:colOff>
                    <xdr:row>17</xdr:row>
                    <xdr:rowOff>0</xdr:rowOff>
                  </to>
                </anchor>
              </controlPr>
            </control>
          </mc:Choice>
          <mc:Fallback/>
        </mc:AlternateContent>
        <mc:AlternateContent xmlns:mc="http://schemas.openxmlformats.org/markup-compatibility/2006">
          <mc:Choice Requires="x14">
            <control shapeId="61446" r:id="rId11" name="Check Box 6">
              <controlPr defaultSize="0" autoFill="0" autoLine="0" autoPict="0">
                <anchor moveWithCells="1">
                  <from>
                    <xdr:col>3</xdr:col>
                    <xdr:colOff>25400</xdr:colOff>
                    <xdr:row>16</xdr:row>
                    <xdr:rowOff>292100</xdr:rowOff>
                  </from>
                  <to>
                    <xdr:col>3</xdr:col>
                    <xdr:colOff>292100</xdr:colOff>
                    <xdr:row>18</xdr:row>
                    <xdr:rowOff>0</xdr:rowOff>
                  </to>
                </anchor>
              </controlPr>
            </control>
          </mc:Choice>
          <mc:Fallback/>
        </mc:AlternateContent>
        <mc:AlternateContent xmlns:mc="http://schemas.openxmlformats.org/markup-compatibility/2006">
          <mc:Choice Requires="x14">
            <control shapeId="61447" r:id="rId12" name="Check Box 7">
              <controlPr defaultSize="0" autoFill="0" autoLine="0" autoPict="0">
                <anchor moveWithCells="1">
                  <from>
                    <xdr:col>3</xdr:col>
                    <xdr:colOff>25400</xdr:colOff>
                    <xdr:row>17</xdr:row>
                    <xdr:rowOff>317500</xdr:rowOff>
                  </from>
                  <to>
                    <xdr:col>3</xdr:col>
                    <xdr:colOff>279400</xdr:colOff>
                    <xdr:row>18</xdr:row>
                    <xdr:rowOff>254000</xdr:rowOff>
                  </to>
                </anchor>
              </controlPr>
            </control>
          </mc:Choice>
          <mc:Fallback/>
        </mc:AlternateContent>
        <mc:AlternateContent xmlns:mc="http://schemas.openxmlformats.org/markup-compatibility/2006">
          <mc:Choice Requires="x14">
            <control shapeId="61448" r:id="rId13" name="Check Box 8">
              <controlPr defaultSize="0" autoFill="0" autoLine="0" autoPict="0">
                <anchor moveWithCells="1">
                  <from>
                    <xdr:col>3</xdr:col>
                    <xdr:colOff>25400</xdr:colOff>
                    <xdr:row>19</xdr:row>
                    <xdr:rowOff>0</xdr:rowOff>
                  </from>
                  <to>
                    <xdr:col>3</xdr:col>
                    <xdr:colOff>292100</xdr:colOff>
                    <xdr:row>19</xdr:row>
                    <xdr:rowOff>190500</xdr:rowOff>
                  </to>
                </anchor>
              </controlPr>
            </control>
          </mc:Choice>
          <mc:Fallback/>
        </mc:AlternateContent>
        <mc:AlternateContent xmlns:mc="http://schemas.openxmlformats.org/markup-compatibility/2006">
          <mc:Choice Requires="x14">
            <control shapeId="61449" r:id="rId14" name="Check Box 9">
              <controlPr defaultSize="0" autoFill="0" autoLine="0" autoPict="0">
                <anchor moveWithCells="1">
                  <from>
                    <xdr:col>2</xdr:col>
                    <xdr:colOff>635000</xdr:colOff>
                    <xdr:row>24</xdr:row>
                    <xdr:rowOff>63500</xdr:rowOff>
                  </from>
                  <to>
                    <xdr:col>3</xdr:col>
                    <xdr:colOff>279400</xdr:colOff>
                    <xdr:row>25</xdr:row>
                    <xdr:rowOff>0</xdr:rowOff>
                  </to>
                </anchor>
              </controlPr>
            </control>
          </mc:Choice>
          <mc:Fallback/>
        </mc:AlternateContent>
        <mc:AlternateContent xmlns:mc="http://schemas.openxmlformats.org/markup-compatibility/2006">
          <mc:Choice Requires="x14">
            <control shapeId="61450" r:id="rId15" name="Check Box 10">
              <controlPr defaultSize="0" autoFill="0" autoLine="0" autoPict="0">
                <anchor moveWithCells="1">
                  <from>
                    <xdr:col>2</xdr:col>
                    <xdr:colOff>635000</xdr:colOff>
                    <xdr:row>25</xdr:row>
                    <xdr:rowOff>0</xdr:rowOff>
                  </from>
                  <to>
                    <xdr:col>3</xdr:col>
                    <xdr:colOff>254000</xdr:colOff>
                    <xdr:row>26</xdr:row>
                    <xdr:rowOff>0</xdr:rowOff>
                  </to>
                </anchor>
              </controlPr>
            </control>
          </mc:Choice>
          <mc:Fallback/>
        </mc:AlternateContent>
        <mc:AlternateContent xmlns:mc="http://schemas.openxmlformats.org/markup-compatibility/2006">
          <mc:Choice Requires="x14">
            <control shapeId="61451" r:id="rId16" name="Check Box 11">
              <controlPr defaultSize="0" autoFill="0" autoLine="0" autoPict="0">
                <anchor moveWithCells="1">
                  <from>
                    <xdr:col>2</xdr:col>
                    <xdr:colOff>635000</xdr:colOff>
                    <xdr:row>26</xdr:row>
                    <xdr:rowOff>0</xdr:rowOff>
                  </from>
                  <to>
                    <xdr:col>3</xdr:col>
                    <xdr:colOff>254000</xdr:colOff>
                    <xdr:row>26</xdr:row>
                    <xdr:rowOff>228600</xdr:rowOff>
                  </to>
                </anchor>
              </controlPr>
            </control>
          </mc:Choice>
          <mc:Fallback/>
        </mc:AlternateContent>
        <mc:AlternateContent xmlns:mc="http://schemas.openxmlformats.org/markup-compatibility/2006">
          <mc:Choice Requires="x14">
            <control shapeId="61452" r:id="rId17" name="Check Box 12">
              <controlPr defaultSize="0" autoFill="0" autoLine="0" autoPict="0">
                <anchor moveWithCells="1">
                  <from>
                    <xdr:col>2</xdr:col>
                    <xdr:colOff>635000</xdr:colOff>
                    <xdr:row>27</xdr:row>
                    <xdr:rowOff>0</xdr:rowOff>
                  </from>
                  <to>
                    <xdr:col>3</xdr:col>
                    <xdr:colOff>254000</xdr:colOff>
                    <xdr:row>27</xdr:row>
                    <xdr:rowOff>203200</xdr:rowOff>
                  </to>
                </anchor>
              </controlPr>
            </control>
          </mc:Choice>
          <mc:Fallback/>
        </mc:AlternateContent>
        <mc:AlternateContent xmlns:mc="http://schemas.openxmlformats.org/markup-compatibility/2006">
          <mc:Choice Requires="x14">
            <control shapeId="61453" r:id="rId18" name="Check Box 13">
              <controlPr defaultSize="0" autoFill="0" autoLine="0" autoPict="0">
                <anchor moveWithCells="1">
                  <from>
                    <xdr:col>2</xdr:col>
                    <xdr:colOff>635000</xdr:colOff>
                    <xdr:row>40</xdr:row>
                    <xdr:rowOff>0</xdr:rowOff>
                  </from>
                  <to>
                    <xdr:col>3</xdr:col>
                    <xdr:colOff>266700</xdr:colOff>
                    <xdr:row>41</xdr:row>
                    <xdr:rowOff>0</xdr:rowOff>
                  </to>
                </anchor>
              </controlPr>
            </control>
          </mc:Choice>
          <mc:Fallback/>
        </mc:AlternateContent>
        <mc:AlternateContent xmlns:mc="http://schemas.openxmlformats.org/markup-compatibility/2006">
          <mc:Choice Requires="x14">
            <control shapeId="61454" r:id="rId19" name="Check Box 14">
              <controlPr defaultSize="0" autoFill="0" autoLine="0" autoPict="0">
                <anchor moveWithCells="1">
                  <from>
                    <xdr:col>2</xdr:col>
                    <xdr:colOff>635000</xdr:colOff>
                    <xdr:row>43</xdr:row>
                    <xdr:rowOff>25400</xdr:rowOff>
                  </from>
                  <to>
                    <xdr:col>3</xdr:col>
                    <xdr:colOff>254000</xdr:colOff>
                    <xdr:row>43</xdr:row>
                    <xdr:rowOff>228600</xdr:rowOff>
                  </to>
                </anchor>
              </controlPr>
            </control>
          </mc:Choice>
          <mc:Fallback/>
        </mc:AlternateContent>
        <mc:AlternateContent xmlns:mc="http://schemas.openxmlformats.org/markup-compatibility/2006">
          <mc:Choice Requires="x14">
            <control shapeId="61455" r:id="rId20" name="Check Box 15">
              <controlPr defaultSize="0" autoFill="0" autoLine="0" autoPict="0">
                <anchor moveWithCells="1">
                  <from>
                    <xdr:col>2</xdr:col>
                    <xdr:colOff>635000</xdr:colOff>
                    <xdr:row>40</xdr:row>
                    <xdr:rowOff>546100</xdr:rowOff>
                  </from>
                  <to>
                    <xdr:col>3</xdr:col>
                    <xdr:colOff>266700</xdr:colOff>
                    <xdr:row>42</xdr:row>
                    <xdr:rowOff>0</xdr:rowOff>
                  </to>
                </anchor>
              </controlPr>
            </control>
          </mc:Choice>
          <mc:Fallback/>
        </mc:AlternateContent>
        <mc:AlternateContent xmlns:mc="http://schemas.openxmlformats.org/markup-compatibility/2006">
          <mc:Choice Requires="x14">
            <control shapeId="61456" r:id="rId21" name="Check Box 16">
              <controlPr defaultSize="0" autoFill="0" autoLine="0" autoPict="0">
                <anchor moveWithCells="1">
                  <from>
                    <xdr:col>2</xdr:col>
                    <xdr:colOff>635000</xdr:colOff>
                    <xdr:row>42</xdr:row>
                    <xdr:rowOff>0</xdr:rowOff>
                  </from>
                  <to>
                    <xdr:col>3</xdr:col>
                    <xdr:colOff>266700</xdr:colOff>
                    <xdr:row>42</xdr:row>
                    <xdr:rowOff>228600</xdr:rowOff>
                  </to>
                </anchor>
              </controlPr>
            </control>
          </mc:Choice>
          <mc:Fallback/>
        </mc:AlternateContent>
        <mc:AlternateContent xmlns:mc="http://schemas.openxmlformats.org/markup-compatibility/2006">
          <mc:Choice Requires="x14">
            <control shapeId="61457" r:id="rId22" name="Check Box 17">
              <controlPr defaultSize="0" autoFill="0" autoLine="0" autoPict="0">
                <anchor moveWithCells="1">
                  <from>
                    <xdr:col>2</xdr:col>
                    <xdr:colOff>635000</xdr:colOff>
                    <xdr:row>31</xdr:row>
                    <xdr:rowOff>444500</xdr:rowOff>
                  </from>
                  <to>
                    <xdr:col>3</xdr:col>
                    <xdr:colOff>266700</xdr:colOff>
                    <xdr:row>33</xdr:row>
                    <xdr:rowOff>0</xdr:rowOff>
                  </to>
                </anchor>
              </controlPr>
            </control>
          </mc:Choice>
          <mc:Fallback/>
        </mc:AlternateContent>
        <mc:AlternateContent xmlns:mc="http://schemas.openxmlformats.org/markup-compatibility/2006">
          <mc:Choice Requires="x14">
            <control shapeId="61458" r:id="rId23" name="Check Box 18">
              <controlPr defaultSize="0" autoFill="0" autoLine="0" autoPict="0">
                <anchor moveWithCells="1">
                  <from>
                    <xdr:col>2</xdr:col>
                    <xdr:colOff>622300</xdr:colOff>
                    <xdr:row>34</xdr:row>
                    <xdr:rowOff>0</xdr:rowOff>
                  </from>
                  <to>
                    <xdr:col>3</xdr:col>
                    <xdr:colOff>241300</xdr:colOff>
                    <xdr:row>34</xdr:row>
                    <xdr:rowOff>254000</xdr:rowOff>
                  </to>
                </anchor>
              </controlPr>
            </control>
          </mc:Choice>
          <mc:Fallback/>
        </mc:AlternateContent>
        <mc:AlternateContent xmlns:mc="http://schemas.openxmlformats.org/markup-compatibility/2006">
          <mc:Choice Requires="x14">
            <control shapeId="61459" r:id="rId24" name="Check Box 19">
              <controlPr defaultSize="0" autoFill="0" autoLine="0" autoPict="0">
                <anchor moveWithCells="1">
                  <from>
                    <xdr:col>2</xdr:col>
                    <xdr:colOff>622300</xdr:colOff>
                    <xdr:row>35</xdr:row>
                    <xdr:rowOff>0</xdr:rowOff>
                  </from>
                  <to>
                    <xdr:col>3</xdr:col>
                    <xdr:colOff>241300</xdr:colOff>
                    <xdr:row>35</xdr:row>
                    <xdr:rowOff>203200</xdr:rowOff>
                  </to>
                </anchor>
              </controlPr>
            </control>
          </mc:Choice>
          <mc:Fallback/>
        </mc:AlternateContent>
        <mc:AlternateContent xmlns:mc="http://schemas.openxmlformats.org/markup-compatibility/2006">
          <mc:Choice Requires="x14">
            <control shapeId="61460" r:id="rId25" name="Check Box 20">
              <controlPr defaultSize="0" autoFill="0" autoLine="0" autoPict="0">
                <anchor moveWithCells="1">
                  <from>
                    <xdr:col>2</xdr:col>
                    <xdr:colOff>622300</xdr:colOff>
                    <xdr:row>33</xdr:row>
                    <xdr:rowOff>0</xdr:rowOff>
                  </from>
                  <to>
                    <xdr:col>3</xdr:col>
                    <xdr:colOff>254000</xdr:colOff>
                    <xdr:row>33</xdr:row>
                    <xdr:rowOff>279400</xdr:rowOff>
                  </to>
                </anchor>
              </controlPr>
            </control>
          </mc:Choice>
          <mc:Fallback/>
        </mc:AlternateContent>
        <mc:AlternateContent xmlns:mc="http://schemas.openxmlformats.org/markup-compatibility/2006">
          <mc:Choice Requires="x14">
            <control shapeId="61461" r:id="rId26" name="Check Box 21">
              <controlPr defaultSize="0" autoFill="0" autoLine="0" autoPict="0">
                <anchor moveWithCells="1">
                  <from>
                    <xdr:col>2</xdr:col>
                    <xdr:colOff>635000</xdr:colOff>
                    <xdr:row>46</xdr:row>
                    <xdr:rowOff>25400</xdr:rowOff>
                  </from>
                  <to>
                    <xdr:col>3</xdr:col>
                    <xdr:colOff>254000</xdr:colOff>
                    <xdr:row>47</xdr:row>
                    <xdr:rowOff>0</xdr:rowOff>
                  </to>
                </anchor>
              </controlPr>
            </control>
          </mc:Choice>
          <mc:Fallback/>
        </mc:AlternateContent>
        <mc:AlternateContent xmlns:mc="http://schemas.openxmlformats.org/markup-compatibility/2006">
          <mc:Choice Requires="x14">
            <control shapeId="61462" r:id="rId27" name="Check Box 22">
              <controlPr defaultSize="0" autoFill="0" autoLine="0" autoPict="0">
                <anchor moveWithCells="1">
                  <from>
                    <xdr:col>2</xdr:col>
                    <xdr:colOff>635000</xdr:colOff>
                    <xdr:row>48</xdr:row>
                    <xdr:rowOff>0</xdr:rowOff>
                  </from>
                  <to>
                    <xdr:col>3</xdr:col>
                    <xdr:colOff>241300</xdr:colOff>
                    <xdr:row>48</xdr:row>
                    <xdr:rowOff>368300</xdr:rowOff>
                  </to>
                </anchor>
              </controlPr>
            </control>
          </mc:Choice>
          <mc:Fallback/>
        </mc:AlternateContent>
        <mc:AlternateContent xmlns:mc="http://schemas.openxmlformats.org/markup-compatibility/2006">
          <mc:Choice Requires="x14">
            <control shapeId="61463" r:id="rId28" name="Check Box 23">
              <controlPr defaultSize="0" autoFill="0" autoLine="0" autoPict="0">
                <anchor moveWithCells="1">
                  <from>
                    <xdr:col>2</xdr:col>
                    <xdr:colOff>635000</xdr:colOff>
                    <xdr:row>48</xdr:row>
                    <xdr:rowOff>736600</xdr:rowOff>
                  </from>
                  <to>
                    <xdr:col>3</xdr:col>
                    <xdr:colOff>254000</xdr:colOff>
                    <xdr:row>49</xdr:row>
                    <xdr:rowOff>203200</xdr:rowOff>
                  </to>
                </anchor>
              </controlPr>
            </control>
          </mc:Choice>
          <mc:Fallback/>
        </mc:AlternateContent>
        <mc:AlternateContent xmlns:mc="http://schemas.openxmlformats.org/markup-compatibility/2006">
          <mc:Choice Requires="x14">
            <control shapeId="61464" r:id="rId29" name="Check Box 24">
              <controlPr defaultSize="0" autoFill="0" autoLine="0" autoPict="0">
                <anchor moveWithCells="1">
                  <from>
                    <xdr:col>2</xdr:col>
                    <xdr:colOff>635000</xdr:colOff>
                    <xdr:row>47</xdr:row>
                    <xdr:rowOff>0</xdr:rowOff>
                  </from>
                  <to>
                    <xdr:col>3</xdr:col>
                    <xdr:colOff>254000</xdr:colOff>
                    <xdr:row>48</xdr:row>
                    <xdr:rowOff>0</xdr:rowOff>
                  </to>
                </anchor>
              </controlPr>
            </control>
          </mc:Choice>
          <mc:Fallback/>
        </mc:AlternateContent>
        <mc:AlternateContent xmlns:mc="http://schemas.openxmlformats.org/markup-compatibility/2006">
          <mc:Choice Requires="x14">
            <control shapeId="61465" r:id="rId30" name="Check Box 25">
              <controlPr defaultSize="0" autoFill="0" autoLine="0" autoPict="0">
                <anchor moveWithCells="1">
                  <from>
                    <xdr:col>2</xdr:col>
                    <xdr:colOff>635000</xdr:colOff>
                    <xdr:row>51</xdr:row>
                    <xdr:rowOff>444500</xdr:rowOff>
                  </from>
                  <to>
                    <xdr:col>3</xdr:col>
                    <xdr:colOff>266700</xdr:colOff>
                    <xdr:row>53</xdr:row>
                    <xdr:rowOff>0</xdr:rowOff>
                  </to>
                </anchor>
              </controlPr>
            </control>
          </mc:Choice>
          <mc:Fallback/>
        </mc:AlternateContent>
        <mc:AlternateContent xmlns:mc="http://schemas.openxmlformats.org/markup-compatibility/2006">
          <mc:Choice Requires="x14">
            <control shapeId="61466" r:id="rId31" name="Check Box 26">
              <controlPr defaultSize="0" autoFill="0" autoLine="0" autoPict="0">
                <anchor moveWithCells="1">
                  <from>
                    <xdr:col>2</xdr:col>
                    <xdr:colOff>635000</xdr:colOff>
                    <xdr:row>52</xdr:row>
                    <xdr:rowOff>292100</xdr:rowOff>
                  </from>
                  <to>
                    <xdr:col>3</xdr:col>
                    <xdr:colOff>266700</xdr:colOff>
                    <xdr:row>53</xdr:row>
                    <xdr:rowOff>292100</xdr:rowOff>
                  </to>
                </anchor>
              </controlPr>
            </control>
          </mc:Choice>
          <mc:Fallback/>
        </mc:AlternateContent>
        <mc:AlternateContent xmlns:mc="http://schemas.openxmlformats.org/markup-compatibility/2006">
          <mc:Choice Requires="x14">
            <control shapeId="61467" r:id="rId32" name="Check Box 27">
              <controlPr defaultSize="0" autoFill="0" autoLine="0" autoPict="0">
                <anchor moveWithCells="1">
                  <from>
                    <xdr:col>2</xdr:col>
                    <xdr:colOff>635000</xdr:colOff>
                    <xdr:row>53</xdr:row>
                    <xdr:rowOff>330200</xdr:rowOff>
                  </from>
                  <to>
                    <xdr:col>3</xdr:col>
                    <xdr:colOff>266700</xdr:colOff>
                    <xdr:row>54</xdr:row>
                    <xdr:rowOff>317500</xdr:rowOff>
                  </to>
                </anchor>
              </controlPr>
            </control>
          </mc:Choice>
          <mc:Fallback/>
        </mc:AlternateContent>
        <mc:AlternateContent xmlns:mc="http://schemas.openxmlformats.org/markup-compatibility/2006">
          <mc:Choice Requires="x14">
            <control shapeId="61468" r:id="rId33" name="Check Box 28">
              <controlPr defaultSize="0" autoFill="0" autoLine="0" autoPict="0">
                <anchor moveWithCells="1">
                  <from>
                    <xdr:col>2</xdr:col>
                    <xdr:colOff>635000</xdr:colOff>
                    <xdr:row>54</xdr:row>
                    <xdr:rowOff>355600</xdr:rowOff>
                  </from>
                  <to>
                    <xdr:col>3</xdr:col>
                    <xdr:colOff>266700</xdr:colOff>
                    <xdr:row>56</xdr:row>
                    <xdr:rowOff>12700</xdr:rowOff>
                  </to>
                </anchor>
              </controlPr>
            </control>
          </mc:Choice>
          <mc:Fallback/>
        </mc:AlternateContent>
        <mc:AlternateContent xmlns:mc="http://schemas.openxmlformats.org/markup-compatibility/2006">
          <mc:Choice Requires="x14">
            <control shapeId="61469" r:id="rId34" name="Check Box 29">
              <controlPr defaultSize="0" autoFill="0" autoLine="0" autoPict="0">
                <anchor moveWithCells="1">
                  <from>
                    <xdr:col>2</xdr:col>
                    <xdr:colOff>635000</xdr:colOff>
                    <xdr:row>57</xdr:row>
                    <xdr:rowOff>165100</xdr:rowOff>
                  </from>
                  <to>
                    <xdr:col>3</xdr:col>
                    <xdr:colOff>266700</xdr:colOff>
                    <xdr:row>59</xdr:row>
                    <xdr:rowOff>0</xdr:rowOff>
                  </to>
                </anchor>
              </controlPr>
            </control>
          </mc:Choice>
          <mc:Fallback/>
        </mc:AlternateContent>
        <mc:AlternateContent xmlns:mc="http://schemas.openxmlformats.org/markup-compatibility/2006">
          <mc:Choice Requires="x14">
            <control shapeId="61470" r:id="rId35" name="Check Box 30">
              <controlPr defaultSize="0" autoFill="0" autoLine="0" autoPict="0">
                <anchor moveWithCells="1">
                  <from>
                    <xdr:col>2</xdr:col>
                    <xdr:colOff>635000</xdr:colOff>
                    <xdr:row>59</xdr:row>
                    <xdr:rowOff>12700</xdr:rowOff>
                  </from>
                  <to>
                    <xdr:col>3</xdr:col>
                    <xdr:colOff>266700</xdr:colOff>
                    <xdr:row>60</xdr:row>
                    <xdr:rowOff>190500</xdr:rowOff>
                  </to>
                </anchor>
              </controlPr>
            </control>
          </mc:Choice>
          <mc:Fallback/>
        </mc:AlternateContent>
        <mc:AlternateContent xmlns:mc="http://schemas.openxmlformats.org/markup-compatibility/2006">
          <mc:Choice Requires="x14">
            <control shapeId="61471" r:id="rId36" name="Check Box 31">
              <controlPr defaultSize="0" autoFill="0" autoLine="0" autoPict="0">
                <anchor moveWithCells="1">
                  <from>
                    <xdr:col>3</xdr:col>
                    <xdr:colOff>0</xdr:colOff>
                    <xdr:row>59</xdr:row>
                    <xdr:rowOff>457200</xdr:rowOff>
                  </from>
                  <to>
                    <xdr:col>3</xdr:col>
                    <xdr:colOff>266700</xdr:colOff>
                    <xdr:row>60</xdr:row>
                    <xdr:rowOff>368300</xdr:rowOff>
                  </to>
                </anchor>
              </controlPr>
            </control>
          </mc:Choice>
          <mc:Fallback/>
        </mc:AlternateContent>
        <mc:AlternateContent xmlns:mc="http://schemas.openxmlformats.org/markup-compatibility/2006">
          <mc:Choice Requires="x14">
            <control shapeId="61472" r:id="rId37" name="Check Box 32">
              <controlPr defaultSize="0" autoFill="0" autoLine="0" autoPict="0">
                <anchor moveWithCells="1">
                  <from>
                    <xdr:col>2</xdr:col>
                    <xdr:colOff>635000</xdr:colOff>
                    <xdr:row>61</xdr:row>
                    <xdr:rowOff>25400</xdr:rowOff>
                  </from>
                  <to>
                    <xdr:col>3</xdr:col>
                    <xdr:colOff>266700</xdr:colOff>
                    <xdr:row>61</xdr:row>
                    <xdr:rowOff>254000</xdr:rowOff>
                  </to>
                </anchor>
              </controlPr>
            </control>
          </mc:Choice>
          <mc:Fallback/>
        </mc:AlternateContent>
        <mc:AlternateContent xmlns:mc="http://schemas.openxmlformats.org/markup-compatibility/2006">
          <mc:Choice Requires="x14">
            <control shapeId="61473" r:id="rId38" name="Check Box 33">
              <controlPr defaultSize="0" autoFill="0" autoLine="0" autoPict="0">
                <anchor moveWithCells="1">
                  <from>
                    <xdr:col>2</xdr:col>
                    <xdr:colOff>635000</xdr:colOff>
                    <xdr:row>63</xdr:row>
                    <xdr:rowOff>215900</xdr:rowOff>
                  </from>
                  <to>
                    <xdr:col>3</xdr:col>
                    <xdr:colOff>254000</xdr:colOff>
                    <xdr:row>65</xdr:row>
                    <xdr:rowOff>0</xdr:rowOff>
                  </to>
                </anchor>
              </controlPr>
            </control>
          </mc:Choice>
          <mc:Fallback/>
        </mc:AlternateContent>
        <mc:AlternateContent xmlns:mc="http://schemas.openxmlformats.org/markup-compatibility/2006">
          <mc:Choice Requires="x14">
            <control shapeId="61474" r:id="rId39" name="Check Box 34">
              <controlPr defaultSize="0" autoFill="0" autoLine="0" autoPict="0">
                <anchor moveWithCells="1">
                  <from>
                    <xdr:col>2</xdr:col>
                    <xdr:colOff>635000</xdr:colOff>
                    <xdr:row>64</xdr:row>
                    <xdr:rowOff>317500</xdr:rowOff>
                  </from>
                  <to>
                    <xdr:col>3</xdr:col>
                    <xdr:colOff>254000</xdr:colOff>
                    <xdr:row>66</xdr:row>
                    <xdr:rowOff>190500</xdr:rowOff>
                  </to>
                </anchor>
              </controlPr>
            </control>
          </mc:Choice>
          <mc:Fallback/>
        </mc:AlternateContent>
        <mc:AlternateContent xmlns:mc="http://schemas.openxmlformats.org/markup-compatibility/2006">
          <mc:Choice Requires="x14">
            <control shapeId="61475" r:id="rId40" name="Check Box 35">
              <controlPr defaultSize="0" autoFill="0" autoLine="0" autoPict="0">
                <anchor moveWithCells="1">
                  <from>
                    <xdr:col>2</xdr:col>
                    <xdr:colOff>635000</xdr:colOff>
                    <xdr:row>66</xdr:row>
                    <xdr:rowOff>63500</xdr:rowOff>
                  </from>
                  <to>
                    <xdr:col>3</xdr:col>
                    <xdr:colOff>254000</xdr:colOff>
                    <xdr:row>66</xdr:row>
                    <xdr:rowOff>317500</xdr:rowOff>
                  </to>
                </anchor>
              </controlPr>
            </control>
          </mc:Choice>
          <mc:Fallback/>
        </mc:AlternateContent>
        <mc:AlternateContent xmlns:mc="http://schemas.openxmlformats.org/markup-compatibility/2006">
          <mc:Choice Requires="x14">
            <control shapeId="61476" r:id="rId41" name="Check Box 36">
              <controlPr defaultSize="0" autoFill="0" autoLine="0" autoPict="0">
                <anchor moveWithCells="1">
                  <from>
                    <xdr:col>2</xdr:col>
                    <xdr:colOff>635000</xdr:colOff>
                    <xdr:row>67</xdr:row>
                    <xdr:rowOff>25400</xdr:rowOff>
                  </from>
                  <to>
                    <xdr:col>3</xdr:col>
                    <xdr:colOff>254000</xdr:colOff>
                    <xdr:row>67</xdr:row>
                    <xdr:rowOff>254000</xdr:rowOff>
                  </to>
                </anchor>
              </controlPr>
            </control>
          </mc:Choice>
          <mc:Fallback/>
        </mc:AlternateContent>
        <mc:AlternateContent xmlns:mc="http://schemas.openxmlformats.org/markup-compatibility/2006">
          <mc:Choice Requires="x14">
            <control shapeId="61477" r:id="rId42" name="Check Box 37">
              <controlPr defaultSize="0" autoFill="0" autoLine="0" autoPict="0">
                <anchor moveWithCells="1">
                  <from>
                    <xdr:col>3</xdr:col>
                    <xdr:colOff>12700</xdr:colOff>
                    <xdr:row>71</xdr:row>
                    <xdr:rowOff>165100</xdr:rowOff>
                  </from>
                  <to>
                    <xdr:col>3</xdr:col>
                    <xdr:colOff>279400</xdr:colOff>
                    <xdr:row>73</xdr:row>
                    <xdr:rowOff>0</xdr:rowOff>
                  </to>
                </anchor>
              </controlPr>
            </control>
          </mc:Choice>
          <mc:Fallback/>
        </mc:AlternateContent>
        <mc:AlternateContent xmlns:mc="http://schemas.openxmlformats.org/markup-compatibility/2006">
          <mc:Choice Requires="x14">
            <control shapeId="61478" r:id="rId43" name="Check Box 38">
              <controlPr defaultSize="0" autoFill="0" autoLine="0" autoPict="0">
                <anchor moveWithCells="1">
                  <from>
                    <xdr:col>3</xdr:col>
                    <xdr:colOff>12700</xdr:colOff>
                    <xdr:row>73</xdr:row>
                    <xdr:rowOff>12700</xdr:rowOff>
                  </from>
                  <to>
                    <xdr:col>3</xdr:col>
                    <xdr:colOff>279400</xdr:colOff>
                    <xdr:row>74</xdr:row>
                    <xdr:rowOff>0</xdr:rowOff>
                  </to>
                </anchor>
              </controlPr>
            </control>
          </mc:Choice>
          <mc:Fallback/>
        </mc:AlternateContent>
        <mc:AlternateContent xmlns:mc="http://schemas.openxmlformats.org/markup-compatibility/2006">
          <mc:Choice Requires="x14">
            <control shapeId="61479" r:id="rId44" name="Check Box 39">
              <controlPr defaultSize="0" autoFill="0" autoLine="0" autoPict="0">
                <anchor moveWithCells="1">
                  <from>
                    <xdr:col>3</xdr:col>
                    <xdr:colOff>12700</xdr:colOff>
                    <xdr:row>74</xdr:row>
                    <xdr:rowOff>50800</xdr:rowOff>
                  </from>
                  <to>
                    <xdr:col>3</xdr:col>
                    <xdr:colOff>279400</xdr:colOff>
                    <xdr:row>74</xdr:row>
                    <xdr:rowOff>355600</xdr:rowOff>
                  </to>
                </anchor>
              </controlPr>
            </control>
          </mc:Choice>
          <mc:Fallback/>
        </mc:AlternateContent>
        <mc:AlternateContent xmlns:mc="http://schemas.openxmlformats.org/markup-compatibility/2006">
          <mc:Choice Requires="x14">
            <control shapeId="61480" r:id="rId45" name="Check Box 40">
              <controlPr defaultSize="0" autoFill="0" autoLine="0" autoPict="0">
                <anchor moveWithCells="1">
                  <from>
                    <xdr:col>3</xdr:col>
                    <xdr:colOff>12700</xdr:colOff>
                    <xdr:row>75</xdr:row>
                    <xdr:rowOff>25400</xdr:rowOff>
                  </from>
                  <to>
                    <xdr:col>3</xdr:col>
                    <xdr:colOff>279400</xdr:colOff>
                    <xdr:row>75</xdr:row>
                    <xdr:rowOff>254000</xdr:rowOff>
                  </to>
                </anchor>
              </controlPr>
            </control>
          </mc:Choice>
          <mc:Fallback/>
        </mc:AlternateContent>
        <mc:AlternateContent xmlns:mc="http://schemas.openxmlformats.org/markup-compatibility/2006">
          <mc:Choice Requires="x14">
            <control shapeId="61481" r:id="rId46" name="Check Box 41">
              <controlPr defaultSize="0" autoFill="0" autoLine="0" autoPict="0">
                <anchor moveWithCells="1">
                  <from>
                    <xdr:col>3</xdr:col>
                    <xdr:colOff>12700</xdr:colOff>
                    <xdr:row>80</xdr:row>
                    <xdr:rowOff>0</xdr:rowOff>
                  </from>
                  <to>
                    <xdr:col>3</xdr:col>
                    <xdr:colOff>279400</xdr:colOff>
                    <xdr:row>81</xdr:row>
                    <xdr:rowOff>0</xdr:rowOff>
                  </to>
                </anchor>
              </controlPr>
            </control>
          </mc:Choice>
          <mc:Fallback/>
        </mc:AlternateContent>
        <mc:AlternateContent xmlns:mc="http://schemas.openxmlformats.org/markup-compatibility/2006">
          <mc:Choice Requires="x14">
            <control shapeId="61482" r:id="rId47" name="Check Box 42">
              <controlPr defaultSize="0" autoFill="0" autoLine="0" autoPict="0">
                <anchor moveWithCells="1">
                  <from>
                    <xdr:col>3</xdr:col>
                    <xdr:colOff>12700</xdr:colOff>
                    <xdr:row>81</xdr:row>
                    <xdr:rowOff>12700</xdr:rowOff>
                  </from>
                  <to>
                    <xdr:col>3</xdr:col>
                    <xdr:colOff>279400</xdr:colOff>
                    <xdr:row>81</xdr:row>
                    <xdr:rowOff>330200</xdr:rowOff>
                  </to>
                </anchor>
              </controlPr>
            </control>
          </mc:Choice>
          <mc:Fallback/>
        </mc:AlternateContent>
        <mc:AlternateContent xmlns:mc="http://schemas.openxmlformats.org/markup-compatibility/2006">
          <mc:Choice Requires="x14">
            <control shapeId="61483" r:id="rId48" name="Check Box 43">
              <controlPr defaultSize="0" autoFill="0" autoLine="0" autoPict="0">
                <anchor moveWithCells="1">
                  <from>
                    <xdr:col>3</xdr:col>
                    <xdr:colOff>12700</xdr:colOff>
                    <xdr:row>82</xdr:row>
                    <xdr:rowOff>0</xdr:rowOff>
                  </from>
                  <to>
                    <xdr:col>3</xdr:col>
                    <xdr:colOff>279400</xdr:colOff>
                    <xdr:row>82</xdr:row>
                    <xdr:rowOff>292100</xdr:rowOff>
                  </to>
                </anchor>
              </controlPr>
            </control>
          </mc:Choice>
          <mc:Fallback/>
        </mc:AlternateContent>
        <mc:AlternateContent xmlns:mc="http://schemas.openxmlformats.org/markup-compatibility/2006">
          <mc:Choice Requires="x14">
            <control shapeId="61484" r:id="rId49" name="Check Box 44">
              <controlPr defaultSize="0" autoFill="0" autoLine="0" autoPict="0">
                <anchor moveWithCells="1">
                  <from>
                    <xdr:col>3</xdr:col>
                    <xdr:colOff>12700</xdr:colOff>
                    <xdr:row>83</xdr:row>
                    <xdr:rowOff>25400</xdr:rowOff>
                  </from>
                  <to>
                    <xdr:col>3</xdr:col>
                    <xdr:colOff>279400</xdr:colOff>
                    <xdr:row>83</xdr:row>
                    <xdr:rowOff>254000</xdr:rowOff>
                  </to>
                </anchor>
              </controlPr>
            </control>
          </mc:Choice>
          <mc:Fallback/>
        </mc:AlternateContent>
        <mc:AlternateContent xmlns:mc="http://schemas.openxmlformats.org/markup-compatibility/2006">
          <mc:Choice Requires="x14">
            <control shapeId="61489" r:id="rId50" name="Check Box 49">
              <controlPr defaultSize="0" autoFill="0" autoLine="0" autoPict="0">
                <anchor moveWithCells="1">
                  <from>
                    <xdr:col>2</xdr:col>
                    <xdr:colOff>635000</xdr:colOff>
                    <xdr:row>94</xdr:row>
                    <xdr:rowOff>0</xdr:rowOff>
                  </from>
                  <to>
                    <xdr:col>3</xdr:col>
                    <xdr:colOff>266700</xdr:colOff>
                    <xdr:row>95</xdr:row>
                    <xdr:rowOff>0</xdr:rowOff>
                  </to>
                </anchor>
              </controlPr>
            </control>
          </mc:Choice>
          <mc:Fallback/>
        </mc:AlternateContent>
        <mc:AlternateContent xmlns:mc="http://schemas.openxmlformats.org/markup-compatibility/2006">
          <mc:Choice Requires="x14">
            <control shapeId="61490" r:id="rId51" name="Check Box 50">
              <controlPr defaultSize="0" autoFill="0" autoLine="0" autoPict="0">
                <anchor moveWithCells="1">
                  <from>
                    <xdr:col>2</xdr:col>
                    <xdr:colOff>635000</xdr:colOff>
                    <xdr:row>95</xdr:row>
                    <xdr:rowOff>12700</xdr:rowOff>
                  </from>
                  <to>
                    <xdr:col>3</xdr:col>
                    <xdr:colOff>266700</xdr:colOff>
                    <xdr:row>96</xdr:row>
                    <xdr:rowOff>0</xdr:rowOff>
                  </to>
                </anchor>
              </controlPr>
            </control>
          </mc:Choice>
          <mc:Fallback/>
        </mc:AlternateContent>
        <mc:AlternateContent xmlns:mc="http://schemas.openxmlformats.org/markup-compatibility/2006">
          <mc:Choice Requires="x14">
            <control shapeId="61491" r:id="rId52" name="Check Box 51">
              <controlPr defaultSize="0" autoFill="0" autoLine="0" autoPict="0">
                <anchor moveWithCells="1">
                  <from>
                    <xdr:col>3</xdr:col>
                    <xdr:colOff>12700</xdr:colOff>
                    <xdr:row>96</xdr:row>
                    <xdr:rowOff>25400</xdr:rowOff>
                  </from>
                  <to>
                    <xdr:col>3</xdr:col>
                    <xdr:colOff>279400</xdr:colOff>
                    <xdr:row>96</xdr:row>
                    <xdr:rowOff>215900</xdr:rowOff>
                  </to>
                </anchor>
              </controlPr>
            </control>
          </mc:Choice>
          <mc:Fallback/>
        </mc:AlternateContent>
        <mc:AlternateContent xmlns:mc="http://schemas.openxmlformats.org/markup-compatibility/2006">
          <mc:Choice Requires="x14">
            <control shapeId="61492" r:id="rId53" name="Check Box 52">
              <controlPr defaultSize="0" autoFill="0" autoLine="0" autoPict="0">
                <anchor moveWithCells="1">
                  <from>
                    <xdr:col>2</xdr:col>
                    <xdr:colOff>635000</xdr:colOff>
                    <xdr:row>97</xdr:row>
                    <xdr:rowOff>25400</xdr:rowOff>
                  </from>
                  <to>
                    <xdr:col>3</xdr:col>
                    <xdr:colOff>266700</xdr:colOff>
                    <xdr:row>97</xdr:row>
                    <xdr:rowOff>254000</xdr:rowOff>
                  </to>
                </anchor>
              </controlPr>
            </control>
          </mc:Choice>
          <mc:Fallback/>
        </mc:AlternateContent>
        <mc:AlternateContent xmlns:mc="http://schemas.openxmlformats.org/markup-compatibility/2006">
          <mc:Choice Requires="x14">
            <control shapeId="61493" r:id="rId54" name="Check Box 53">
              <controlPr defaultSize="0" autoFill="0" autoLine="0" autoPict="0">
                <anchor moveWithCells="1">
                  <from>
                    <xdr:col>3</xdr:col>
                    <xdr:colOff>12700</xdr:colOff>
                    <xdr:row>99</xdr:row>
                    <xdr:rowOff>368300</xdr:rowOff>
                  </from>
                  <to>
                    <xdr:col>3</xdr:col>
                    <xdr:colOff>279400</xdr:colOff>
                    <xdr:row>101</xdr:row>
                    <xdr:rowOff>0</xdr:rowOff>
                  </to>
                </anchor>
              </controlPr>
            </control>
          </mc:Choice>
          <mc:Fallback/>
        </mc:AlternateContent>
        <mc:AlternateContent xmlns:mc="http://schemas.openxmlformats.org/markup-compatibility/2006">
          <mc:Choice Requires="x14">
            <control shapeId="61494" r:id="rId55" name="Check Box 54">
              <controlPr defaultSize="0" autoFill="0" autoLine="0" autoPict="0">
                <anchor moveWithCells="1">
                  <from>
                    <xdr:col>3</xdr:col>
                    <xdr:colOff>12700</xdr:colOff>
                    <xdr:row>100</xdr:row>
                    <xdr:rowOff>330200</xdr:rowOff>
                  </from>
                  <to>
                    <xdr:col>3</xdr:col>
                    <xdr:colOff>279400</xdr:colOff>
                    <xdr:row>101</xdr:row>
                    <xdr:rowOff>254000</xdr:rowOff>
                  </to>
                </anchor>
              </controlPr>
            </control>
          </mc:Choice>
          <mc:Fallback/>
        </mc:AlternateContent>
        <mc:AlternateContent xmlns:mc="http://schemas.openxmlformats.org/markup-compatibility/2006">
          <mc:Choice Requires="x14">
            <control shapeId="61495" r:id="rId56" name="Check Box 55">
              <controlPr defaultSize="0" autoFill="0" autoLine="0" autoPict="0">
                <anchor moveWithCells="1">
                  <from>
                    <xdr:col>3</xdr:col>
                    <xdr:colOff>12700</xdr:colOff>
                    <xdr:row>101</xdr:row>
                    <xdr:rowOff>393700</xdr:rowOff>
                  </from>
                  <to>
                    <xdr:col>3</xdr:col>
                    <xdr:colOff>279400</xdr:colOff>
                    <xdr:row>102</xdr:row>
                    <xdr:rowOff>355600</xdr:rowOff>
                  </to>
                </anchor>
              </controlPr>
            </control>
          </mc:Choice>
          <mc:Fallback/>
        </mc:AlternateContent>
        <mc:AlternateContent xmlns:mc="http://schemas.openxmlformats.org/markup-compatibility/2006">
          <mc:Choice Requires="x14">
            <control shapeId="61496" r:id="rId57" name="Check Box 56">
              <controlPr defaultSize="0" autoFill="0" autoLine="0" autoPict="0">
                <anchor moveWithCells="1">
                  <from>
                    <xdr:col>3</xdr:col>
                    <xdr:colOff>12700</xdr:colOff>
                    <xdr:row>103</xdr:row>
                    <xdr:rowOff>25400</xdr:rowOff>
                  </from>
                  <to>
                    <xdr:col>3</xdr:col>
                    <xdr:colOff>279400</xdr:colOff>
                    <xdr:row>103</xdr:row>
                    <xdr:rowOff>254000</xdr:rowOff>
                  </to>
                </anchor>
              </controlPr>
            </control>
          </mc:Choice>
          <mc:Fallback/>
        </mc:AlternateContent>
        <mc:AlternateContent xmlns:mc="http://schemas.openxmlformats.org/markup-compatibility/2006">
          <mc:Choice Requires="x14">
            <control shapeId="61497" r:id="rId58" name="Check Box 57">
              <controlPr defaultSize="0" autoFill="0" autoLine="0" autoPict="0">
                <anchor moveWithCells="1">
                  <from>
                    <xdr:col>3</xdr:col>
                    <xdr:colOff>12700</xdr:colOff>
                    <xdr:row>106</xdr:row>
                    <xdr:rowOff>12700</xdr:rowOff>
                  </from>
                  <to>
                    <xdr:col>3</xdr:col>
                    <xdr:colOff>279400</xdr:colOff>
                    <xdr:row>107</xdr:row>
                    <xdr:rowOff>25400</xdr:rowOff>
                  </to>
                </anchor>
              </controlPr>
            </control>
          </mc:Choice>
          <mc:Fallback/>
        </mc:AlternateContent>
        <mc:AlternateContent xmlns:mc="http://schemas.openxmlformats.org/markup-compatibility/2006">
          <mc:Choice Requires="x14">
            <control shapeId="61498" r:id="rId59" name="Check Box 58">
              <controlPr defaultSize="0" autoFill="0" autoLine="0" autoPict="0">
                <anchor moveWithCells="1">
                  <from>
                    <xdr:col>3</xdr:col>
                    <xdr:colOff>12700</xdr:colOff>
                    <xdr:row>107</xdr:row>
                    <xdr:rowOff>25400</xdr:rowOff>
                  </from>
                  <to>
                    <xdr:col>3</xdr:col>
                    <xdr:colOff>279400</xdr:colOff>
                    <xdr:row>108</xdr:row>
                    <xdr:rowOff>0</xdr:rowOff>
                  </to>
                </anchor>
              </controlPr>
            </control>
          </mc:Choice>
          <mc:Fallback/>
        </mc:AlternateContent>
        <mc:AlternateContent xmlns:mc="http://schemas.openxmlformats.org/markup-compatibility/2006">
          <mc:Choice Requires="x14">
            <control shapeId="61499" r:id="rId60" name="Check Box 59">
              <controlPr defaultSize="0" autoFill="0" autoLine="0" autoPict="0">
                <anchor moveWithCells="1">
                  <from>
                    <xdr:col>3</xdr:col>
                    <xdr:colOff>12700</xdr:colOff>
                    <xdr:row>108</xdr:row>
                    <xdr:rowOff>0</xdr:rowOff>
                  </from>
                  <to>
                    <xdr:col>3</xdr:col>
                    <xdr:colOff>279400</xdr:colOff>
                    <xdr:row>109</xdr:row>
                    <xdr:rowOff>0</xdr:rowOff>
                  </to>
                </anchor>
              </controlPr>
            </control>
          </mc:Choice>
          <mc:Fallback/>
        </mc:AlternateContent>
        <mc:AlternateContent xmlns:mc="http://schemas.openxmlformats.org/markup-compatibility/2006">
          <mc:Choice Requires="x14">
            <control shapeId="61500" r:id="rId61" name="Check Box 60">
              <controlPr defaultSize="0" autoFill="0" autoLine="0" autoPict="0">
                <anchor moveWithCells="1">
                  <from>
                    <xdr:col>3</xdr:col>
                    <xdr:colOff>12700</xdr:colOff>
                    <xdr:row>109</xdr:row>
                    <xdr:rowOff>25400</xdr:rowOff>
                  </from>
                  <to>
                    <xdr:col>3</xdr:col>
                    <xdr:colOff>279400</xdr:colOff>
                    <xdr:row>109</xdr:row>
                    <xdr:rowOff>254000</xdr:rowOff>
                  </to>
                </anchor>
              </controlPr>
            </control>
          </mc:Choice>
          <mc:Fallback/>
        </mc:AlternateContent>
        <mc:AlternateContent xmlns:mc="http://schemas.openxmlformats.org/markup-compatibility/2006">
          <mc:Choice Requires="x14">
            <control shapeId="61501" r:id="rId62" name="Check Box 61">
              <controlPr defaultSize="0" autoFill="0" autoLine="0" autoPict="0">
                <anchor moveWithCells="1">
                  <from>
                    <xdr:col>3</xdr:col>
                    <xdr:colOff>12700</xdr:colOff>
                    <xdr:row>112</xdr:row>
                    <xdr:rowOff>0</xdr:rowOff>
                  </from>
                  <to>
                    <xdr:col>3</xdr:col>
                    <xdr:colOff>279400</xdr:colOff>
                    <xdr:row>113</xdr:row>
                    <xdr:rowOff>0</xdr:rowOff>
                  </to>
                </anchor>
              </controlPr>
            </control>
          </mc:Choice>
          <mc:Fallback/>
        </mc:AlternateContent>
        <mc:AlternateContent xmlns:mc="http://schemas.openxmlformats.org/markup-compatibility/2006">
          <mc:Choice Requires="x14">
            <control shapeId="61502" r:id="rId63" name="Check Box 62">
              <controlPr defaultSize="0" autoFill="0" autoLine="0" autoPict="0">
                <anchor moveWithCells="1">
                  <from>
                    <xdr:col>3</xdr:col>
                    <xdr:colOff>12700</xdr:colOff>
                    <xdr:row>113</xdr:row>
                    <xdr:rowOff>38100</xdr:rowOff>
                  </from>
                  <to>
                    <xdr:col>3</xdr:col>
                    <xdr:colOff>279400</xdr:colOff>
                    <xdr:row>114</xdr:row>
                    <xdr:rowOff>0</xdr:rowOff>
                  </to>
                </anchor>
              </controlPr>
            </control>
          </mc:Choice>
          <mc:Fallback/>
        </mc:AlternateContent>
        <mc:AlternateContent xmlns:mc="http://schemas.openxmlformats.org/markup-compatibility/2006">
          <mc:Choice Requires="x14">
            <control shapeId="61503" r:id="rId64" name="Check Box 63">
              <controlPr defaultSize="0" autoFill="0" autoLine="0" autoPict="0">
                <anchor moveWithCells="1">
                  <from>
                    <xdr:col>3</xdr:col>
                    <xdr:colOff>12700</xdr:colOff>
                    <xdr:row>114</xdr:row>
                    <xdr:rowOff>38100</xdr:rowOff>
                  </from>
                  <to>
                    <xdr:col>3</xdr:col>
                    <xdr:colOff>279400</xdr:colOff>
                    <xdr:row>114</xdr:row>
                    <xdr:rowOff>317500</xdr:rowOff>
                  </to>
                </anchor>
              </controlPr>
            </control>
          </mc:Choice>
          <mc:Fallback/>
        </mc:AlternateContent>
        <mc:AlternateContent xmlns:mc="http://schemas.openxmlformats.org/markup-compatibility/2006">
          <mc:Choice Requires="x14">
            <control shapeId="61504" r:id="rId65" name="Check Box 64">
              <controlPr defaultSize="0" autoFill="0" autoLine="0" autoPict="0">
                <anchor moveWithCells="1">
                  <from>
                    <xdr:col>3</xdr:col>
                    <xdr:colOff>12700</xdr:colOff>
                    <xdr:row>115</xdr:row>
                    <xdr:rowOff>25400</xdr:rowOff>
                  </from>
                  <to>
                    <xdr:col>3</xdr:col>
                    <xdr:colOff>279400</xdr:colOff>
                    <xdr:row>115</xdr:row>
                    <xdr:rowOff>254000</xdr:rowOff>
                  </to>
                </anchor>
              </controlPr>
            </control>
          </mc:Choice>
          <mc:Fallback/>
        </mc:AlternateContent>
        <mc:AlternateContent xmlns:mc="http://schemas.openxmlformats.org/markup-compatibility/2006">
          <mc:Choice Requires="x14">
            <control shapeId="61505" r:id="rId66" name="Check Box 65">
              <controlPr defaultSize="0" autoFill="0" autoLine="0" autoPict="0">
                <anchor moveWithCells="1">
                  <from>
                    <xdr:col>2</xdr:col>
                    <xdr:colOff>622300</xdr:colOff>
                    <xdr:row>120</xdr:row>
                    <xdr:rowOff>0</xdr:rowOff>
                  </from>
                  <to>
                    <xdr:col>3</xdr:col>
                    <xdr:colOff>254000</xdr:colOff>
                    <xdr:row>121</xdr:row>
                    <xdr:rowOff>0</xdr:rowOff>
                  </to>
                </anchor>
              </controlPr>
            </control>
          </mc:Choice>
          <mc:Fallback/>
        </mc:AlternateContent>
        <mc:AlternateContent xmlns:mc="http://schemas.openxmlformats.org/markup-compatibility/2006">
          <mc:Choice Requires="x14">
            <control shapeId="61506" r:id="rId67" name="Check Box 66">
              <controlPr defaultSize="0" autoFill="0" autoLine="0" autoPict="0">
                <anchor moveWithCells="1">
                  <from>
                    <xdr:col>2</xdr:col>
                    <xdr:colOff>622300</xdr:colOff>
                    <xdr:row>120</xdr:row>
                    <xdr:rowOff>330200</xdr:rowOff>
                  </from>
                  <to>
                    <xdr:col>3</xdr:col>
                    <xdr:colOff>254000</xdr:colOff>
                    <xdr:row>121</xdr:row>
                    <xdr:rowOff>266700</xdr:rowOff>
                  </to>
                </anchor>
              </controlPr>
            </control>
          </mc:Choice>
          <mc:Fallback/>
        </mc:AlternateContent>
        <mc:AlternateContent xmlns:mc="http://schemas.openxmlformats.org/markup-compatibility/2006">
          <mc:Choice Requires="x14">
            <control shapeId="61507" r:id="rId68" name="Check Box 67">
              <controlPr defaultSize="0" autoFill="0" autoLine="0" autoPict="0">
                <anchor moveWithCells="1">
                  <from>
                    <xdr:col>2</xdr:col>
                    <xdr:colOff>622300</xdr:colOff>
                    <xdr:row>122</xdr:row>
                    <xdr:rowOff>38100</xdr:rowOff>
                  </from>
                  <to>
                    <xdr:col>3</xdr:col>
                    <xdr:colOff>254000</xdr:colOff>
                    <xdr:row>122</xdr:row>
                    <xdr:rowOff>317500</xdr:rowOff>
                  </to>
                </anchor>
              </controlPr>
            </control>
          </mc:Choice>
          <mc:Fallback/>
        </mc:AlternateContent>
        <mc:AlternateContent xmlns:mc="http://schemas.openxmlformats.org/markup-compatibility/2006">
          <mc:Choice Requires="x14">
            <control shapeId="61508" r:id="rId69" name="Check Box 68">
              <controlPr defaultSize="0" autoFill="0" autoLine="0" autoPict="0">
                <anchor moveWithCells="1">
                  <from>
                    <xdr:col>2</xdr:col>
                    <xdr:colOff>622300</xdr:colOff>
                    <xdr:row>123</xdr:row>
                    <xdr:rowOff>25400</xdr:rowOff>
                  </from>
                  <to>
                    <xdr:col>3</xdr:col>
                    <xdr:colOff>254000</xdr:colOff>
                    <xdr:row>123</xdr:row>
                    <xdr:rowOff>254000</xdr:rowOff>
                  </to>
                </anchor>
              </controlPr>
            </control>
          </mc:Choice>
          <mc:Fallback/>
        </mc:AlternateContent>
        <mc:AlternateContent xmlns:mc="http://schemas.openxmlformats.org/markup-compatibility/2006">
          <mc:Choice Requires="x14">
            <control shapeId="61485" r:id="rId70" name="Check Box 45">
              <controlPr defaultSize="0" autoFill="0" autoLine="0" autoPict="0">
                <anchor moveWithCells="1">
                  <from>
                    <xdr:col>3</xdr:col>
                    <xdr:colOff>38100</xdr:colOff>
                    <xdr:row>86</xdr:row>
                    <xdr:rowOff>25400</xdr:rowOff>
                  </from>
                  <to>
                    <xdr:col>3</xdr:col>
                    <xdr:colOff>266700</xdr:colOff>
                    <xdr:row>87</xdr:row>
                    <xdr:rowOff>0</xdr:rowOff>
                  </to>
                </anchor>
              </controlPr>
            </control>
          </mc:Choice>
          <mc:Fallback/>
        </mc:AlternateContent>
        <mc:AlternateContent xmlns:mc="http://schemas.openxmlformats.org/markup-compatibility/2006">
          <mc:Choice Requires="x14">
            <control shapeId="61486" r:id="rId71" name="Check Box 46">
              <controlPr defaultSize="0" autoFill="0" autoLine="0" autoPict="0">
                <anchor moveWithCells="1">
                  <from>
                    <xdr:col>2</xdr:col>
                    <xdr:colOff>635000</xdr:colOff>
                    <xdr:row>86</xdr:row>
                    <xdr:rowOff>101600</xdr:rowOff>
                  </from>
                  <to>
                    <xdr:col>3</xdr:col>
                    <xdr:colOff>254000</xdr:colOff>
                    <xdr:row>88</xdr:row>
                    <xdr:rowOff>0</xdr:rowOff>
                  </to>
                </anchor>
              </controlPr>
            </control>
          </mc:Choice>
          <mc:Fallback/>
        </mc:AlternateContent>
        <mc:AlternateContent xmlns:mc="http://schemas.openxmlformats.org/markup-compatibility/2006">
          <mc:Choice Requires="x14">
            <control shapeId="61487" r:id="rId72" name="Check Box 47">
              <controlPr defaultSize="0" autoFill="0" autoLine="0" autoPict="0">
                <anchor moveWithCells="1">
                  <from>
                    <xdr:col>2</xdr:col>
                    <xdr:colOff>635000</xdr:colOff>
                    <xdr:row>88</xdr:row>
                    <xdr:rowOff>0</xdr:rowOff>
                  </from>
                  <to>
                    <xdr:col>3</xdr:col>
                    <xdr:colOff>254000</xdr:colOff>
                    <xdr:row>89</xdr:row>
                    <xdr:rowOff>177800</xdr:rowOff>
                  </to>
                </anchor>
              </controlPr>
            </control>
          </mc:Choice>
          <mc:Fallback/>
        </mc:AlternateContent>
        <mc:AlternateContent xmlns:mc="http://schemas.openxmlformats.org/markup-compatibility/2006">
          <mc:Choice Requires="x14">
            <control shapeId="61488" r:id="rId73" name="Check Box 48">
              <controlPr defaultSize="0" autoFill="0" autoLine="0" autoPict="0">
                <anchor moveWithCells="1">
                  <from>
                    <xdr:col>2</xdr:col>
                    <xdr:colOff>635000</xdr:colOff>
                    <xdr:row>89</xdr:row>
                    <xdr:rowOff>25400</xdr:rowOff>
                  </from>
                  <to>
                    <xdr:col>3</xdr:col>
                    <xdr:colOff>254000</xdr:colOff>
                    <xdr:row>89</xdr:row>
                    <xdr:rowOff>254000</xdr:rowOff>
                  </to>
                </anchor>
              </controlPr>
            </control>
          </mc:Choice>
          <mc:Fallback/>
        </mc:AlternateContent>
      </controls>
    </mc:Choice>
    <mc:Fallback/>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enableFormatConditionsCalculation="0">
    <tabColor rgb="FF0096D6"/>
    <pageSetUpPr autoPageBreaks="0"/>
  </sheetPr>
  <dimension ref="A1:N37"/>
  <sheetViews>
    <sheetView showGridLines="0" zoomScale="85" zoomScaleNormal="85" workbookViewId="0">
      <selection activeCell="C2" sqref="C2:I2"/>
    </sheetView>
  </sheetViews>
  <sheetFormatPr baseColWidth="10" defaultColWidth="8.83203125" defaultRowHeight="15" x14ac:dyDescent="0.2"/>
  <cols>
    <col min="3" max="4" width="12.33203125" customWidth="1"/>
    <col min="5" max="5" width="44" bestFit="1" customWidth="1"/>
    <col min="6" max="6" width="19.5" customWidth="1"/>
    <col min="8" max="8" width="10.5" customWidth="1"/>
    <col min="9" max="9" width="13.83203125" customWidth="1"/>
  </cols>
  <sheetData>
    <row r="1" spans="1:14" x14ac:dyDescent="0.2">
      <c r="A1" s="212"/>
      <c r="B1" s="212"/>
      <c r="C1" s="212"/>
      <c r="D1" s="212"/>
      <c r="E1" s="212"/>
      <c r="F1" s="212"/>
      <c r="G1" s="212"/>
      <c r="H1" s="212"/>
      <c r="I1" s="212"/>
      <c r="M1" t="str">
        <f>IF(N1="","","Still to do")</f>
        <v/>
      </c>
      <c r="N1" s="8" t="str">
        <f>'Start and prefill'!$G$9</f>
        <v/>
      </c>
    </row>
    <row r="2" spans="1:14" ht="21" x14ac:dyDescent="0.25">
      <c r="A2" s="212"/>
      <c r="B2" s="212"/>
      <c r="C2" s="364" t="s">
        <v>50</v>
      </c>
      <c r="D2" s="364"/>
      <c r="E2" s="364"/>
      <c r="F2" s="364"/>
      <c r="G2" s="364"/>
      <c r="H2" s="364"/>
      <c r="I2" s="364"/>
    </row>
    <row r="3" spans="1:14" x14ac:dyDescent="0.2">
      <c r="A3" s="212"/>
    </row>
    <row r="4" spans="1:14" x14ac:dyDescent="0.2">
      <c r="A4" s="212"/>
      <c r="C4" t="s">
        <v>213</v>
      </c>
      <c r="F4" t="s">
        <v>6</v>
      </c>
      <c r="G4" t="s">
        <v>46</v>
      </c>
      <c r="H4" t="s">
        <v>47</v>
      </c>
    </row>
    <row r="5" spans="1:14" x14ac:dyDescent="0.2">
      <c r="A5" s="212"/>
      <c r="D5" s="178" t="s">
        <v>207</v>
      </c>
      <c r="E5" s="130" t="s">
        <v>8</v>
      </c>
      <c r="F5" s="32">
        <f>IF('Chapter 1'!B6=0,'Technical page'!AL9,"answers inconsistent")</f>
        <v>3.4166666666666674</v>
      </c>
      <c r="G5" s="40">
        <v>1</v>
      </c>
      <c r="H5" s="40">
        <v>4</v>
      </c>
      <c r="I5" s="4" t="str">
        <f>'Technical page'!AR27</f>
        <v/>
      </c>
    </row>
    <row r="6" spans="1:14" x14ac:dyDescent="0.2">
      <c r="A6" s="212"/>
      <c r="D6" s="137" t="s">
        <v>208</v>
      </c>
      <c r="E6" s="179" t="s">
        <v>9</v>
      </c>
      <c r="F6" s="39">
        <f>IF('Chapter 2'!B6=0,'Technical page'!AL123,"answers inconsistent")</f>
        <v>3.2222222222222223</v>
      </c>
      <c r="G6" s="40">
        <v>1</v>
      </c>
      <c r="H6" s="40">
        <v>4</v>
      </c>
      <c r="I6" s="4" t="str">
        <f>'Technical page'!AR170</f>
        <v/>
      </c>
    </row>
    <row r="7" spans="1:14" x14ac:dyDescent="0.2">
      <c r="A7" s="212"/>
      <c r="D7" s="143" t="s">
        <v>210</v>
      </c>
      <c r="E7" s="146" t="s">
        <v>10</v>
      </c>
      <c r="F7" s="32">
        <f>IF('Chapter 3'!B6=0,'Technical page'!AL405,"answers inconsistent")</f>
        <v>3.2083333333333339</v>
      </c>
      <c r="G7" s="40">
        <v>1</v>
      </c>
      <c r="H7" s="40">
        <v>4</v>
      </c>
      <c r="I7" s="4" t="str">
        <f>'Technical page'!AR417</f>
        <v/>
      </c>
    </row>
    <row r="8" spans="1:14" x14ac:dyDescent="0.2">
      <c r="A8" s="212"/>
      <c r="D8" s="152" t="s">
        <v>209</v>
      </c>
      <c r="E8" s="155" t="s">
        <v>11</v>
      </c>
      <c r="F8" s="39">
        <f>IF('Chapter 4'!B6=0,'Technical page'!AL481,"answers inconsistent")</f>
        <v>3.416666666666667</v>
      </c>
      <c r="G8" s="40">
        <v>1</v>
      </c>
      <c r="H8" s="40">
        <v>4</v>
      </c>
      <c r="I8" s="4" t="str">
        <f>'Technical page'!AR491</f>
        <v/>
      </c>
    </row>
    <row r="9" spans="1:14" x14ac:dyDescent="0.2">
      <c r="A9" s="212"/>
      <c r="D9" s="163" t="s">
        <v>211</v>
      </c>
      <c r="E9" s="168" t="s">
        <v>12</v>
      </c>
      <c r="F9" s="39">
        <f>IF('Chapter 5'!B6=0,'Technical page'!AL543,"answers inconsistent")</f>
        <v>3.8333333333333339</v>
      </c>
      <c r="G9" s="40">
        <v>1</v>
      </c>
      <c r="H9" s="40">
        <v>4</v>
      </c>
      <c r="I9" s="4" t="str">
        <f>'Technical page'!AR550</f>
        <v/>
      </c>
    </row>
    <row r="10" spans="1:14" x14ac:dyDescent="0.2">
      <c r="A10" s="212"/>
      <c r="D10" s="171" t="s">
        <v>212</v>
      </c>
      <c r="E10" s="176" t="s">
        <v>13</v>
      </c>
      <c r="F10" s="39">
        <f>IF('Chapter 6'!B6=0,'Technical page'!AL583,"answers inconsistent")</f>
        <v>2.8235294117647056</v>
      </c>
      <c r="G10" s="40">
        <v>1</v>
      </c>
      <c r="H10" s="40">
        <v>4</v>
      </c>
      <c r="I10" s="4" t="str">
        <f>'Technical page'!AR601</f>
        <v/>
      </c>
    </row>
    <row r="11" spans="1:14" ht="8.25" customHeight="1" x14ac:dyDescent="0.2">
      <c r="A11" s="212"/>
    </row>
    <row r="12" spans="1:14" x14ac:dyDescent="0.2">
      <c r="A12" s="212"/>
      <c r="C12" t="s">
        <v>214</v>
      </c>
    </row>
    <row r="13" spans="1:14" ht="31" x14ac:dyDescent="0.35">
      <c r="A13" s="212"/>
      <c r="F13" s="99">
        <f>(F5*'Technical page'!G705+'General outcome'!F6*'Technical page'!G706+'General outcome'!F7*'Technical page'!G707+'General outcome'!F8*'Technical page'!G708+'General outcome'!F9*'Technical page'!G709+'General outcome'!F10*'Technical page'!G710)/100</f>
        <v>3.2860580065359484</v>
      </c>
      <c r="G13" s="100">
        <f>F13/4*100</f>
        <v>82.151450163398707</v>
      </c>
      <c r="H13" s="101" t="s">
        <v>54</v>
      </c>
      <c r="I13" s="33" t="str">
        <f>IF(F13&gt;3,":-) :-) :-)",IF(F13&gt;2,":-) :-)",IF(F13&gt;1,":-)","")))</f>
        <v>:-) :-) :-)</v>
      </c>
    </row>
    <row r="14" spans="1:14" ht="3.75" customHeight="1" x14ac:dyDescent="0.2">
      <c r="A14" s="212"/>
    </row>
    <row r="15" spans="1:14" x14ac:dyDescent="0.2">
      <c r="A15" s="212"/>
    </row>
    <row r="16" spans="1:14" x14ac:dyDescent="0.2">
      <c r="A16" s="212"/>
    </row>
    <row r="17" spans="1:1" x14ac:dyDescent="0.2">
      <c r="A17" s="212"/>
    </row>
    <row r="18" spans="1:1" x14ac:dyDescent="0.2">
      <c r="A18" s="212"/>
    </row>
    <row r="19" spans="1:1" x14ac:dyDescent="0.2">
      <c r="A19" s="212"/>
    </row>
    <row r="20" spans="1:1" x14ac:dyDescent="0.2">
      <c r="A20" s="212"/>
    </row>
    <row r="21" spans="1:1" x14ac:dyDescent="0.2">
      <c r="A21" s="212"/>
    </row>
    <row r="22" spans="1:1" x14ac:dyDescent="0.2">
      <c r="A22" s="212"/>
    </row>
    <row r="23" spans="1:1" x14ac:dyDescent="0.2">
      <c r="A23" s="212"/>
    </row>
    <row r="24" spans="1:1" x14ac:dyDescent="0.2">
      <c r="A24" s="212"/>
    </row>
    <row r="25" spans="1:1" x14ac:dyDescent="0.2">
      <c r="A25" s="212"/>
    </row>
    <row r="26" spans="1:1" x14ac:dyDescent="0.2">
      <c r="A26" s="212"/>
    </row>
    <row r="27" spans="1:1" x14ac:dyDescent="0.2">
      <c r="A27" s="212"/>
    </row>
    <row r="28" spans="1:1" x14ac:dyDescent="0.2">
      <c r="A28" s="212"/>
    </row>
    <row r="29" spans="1:1" x14ac:dyDescent="0.2">
      <c r="A29" s="212"/>
    </row>
    <row r="30" spans="1:1" x14ac:dyDescent="0.2">
      <c r="A30" s="212"/>
    </row>
    <row r="31" spans="1:1" x14ac:dyDescent="0.2">
      <c r="A31" s="212"/>
    </row>
    <row r="32" spans="1:1" x14ac:dyDescent="0.2">
      <c r="A32" s="212"/>
    </row>
    <row r="33" spans="1:9" x14ac:dyDescent="0.2">
      <c r="A33" s="212"/>
    </row>
    <row r="34" spans="1:9" x14ac:dyDescent="0.2">
      <c r="A34" s="212"/>
    </row>
    <row r="35" spans="1:9" x14ac:dyDescent="0.2">
      <c r="A35" s="212"/>
      <c r="B35" s="212"/>
      <c r="C35" s="212"/>
      <c r="D35" s="212"/>
      <c r="E35" s="212"/>
      <c r="F35" s="212"/>
      <c r="G35" s="212"/>
      <c r="H35" s="212"/>
      <c r="I35" s="212"/>
    </row>
    <row r="36" spans="1:9" x14ac:dyDescent="0.2">
      <c r="A36" s="212"/>
      <c r="B36" s="212"/>
      <c r="C36" s="212"/>
      <c r="D36" s="212"/>
      <c r="E36" s="212"/>
      <c r="F36" s="212"/>
      <c r="G36" s="212"/>
      <c r="H36" s="212"/>
      <c r="I36" s="212"/>
    </row>
    <row r="37" spans="1:9" x14ac:dyDescent="0.2">
      <c r="A37" s="212"/>
      <c r="B37" s="212"/>
      <c r="C37" s="212"/>
      <c r="D37" s="212"/>
      <c r="E37" s="212"/>
      <c r="F37" s="212"/>
      <c r="G37" s="212"/>
      <c r="H37" s="212"/>
      <c r="I37" s="212"/>
    </row>
  </sheetData>
  <sheetProtection algorithmName="SHA-512" hashValue="oJl0c7+cDvLv3uXmhUjn3DotO3kbr7Xv4ms/Hwea4tdcSuRIs7as9tiMUZxbANd6VP6skQG3aMCiht2iK5nMEA==" saltValue="vhAY6u84SmIgUwxS9XU7fw==" spinCount="100000" sheet="1" objects="1" scenarios="1"/>
  <mergeCells count="1">
    <mergeCell ref="C2:I2"/>
  </mergeCells>
  <phoneticPr fontId="49" type="noConversion"/>
  <conditionalFormatting sqref="F5:F10">
    <cfRule type="dataBar" priority="5">
      <dataBar>
        <cfvo type="num" val="1"/>
        <cfvo type="num" val="4"/>
        <color rgb="FF00B050"/>
      </dataBar>
      <extLst>
        <ext xmlns:x14="http://schemas.microsoft.com/office/spreadsheetml/2009/9/main" uri="{B025F937-C7B1-47D3-B67F-A62EFF666E3E}">
          <x14:id>{662EC527-2CD0-42E5-89FE-F712001A227A}</x14:id>
        </ext>
      </extLst>
    </cfRule>
  </conditionalFormatting>
  <conditionalFormatting sqref="I13">
    <cfRule type="cellIs" dxfId="51" priority="1" operator="equal">
      <formula>":-) :-) :-)"</formula>
    </cfRule>
    <cfRule type="cellIs" dxfId="50" priority="2" operator="equal">
      <formula>":-) :-)"</formula>
    </cfRule>
    <cfRule type="cellIs" dxfId="49" priority="3" operator="equal">
      <formula>":-)"</formula>
    </cfRule>
  </conditionalFormatting>
  <conditionalFormatting sqref="D14:J35">
    <cfRule type="colorScale" priority="18">
      <colorScale>
        <cfvo type="min"/>
        <cfvo type="max"/>
        <color rgb="FF63BE7B"/>
        <color rgb="FFFCFCFF"/>
      </colorScale>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662EC527-2CD0-42E5-89FE-F712001A227A}">
            <x14:dataBar minLength="0" maxLength="100" gradient="0">
              <x14:cfvo type="num">
                <xm:f>1</xm:f>
              </x14:cfvo>
              <x14:cfvo type="num">
                <xm:f>4</xm:f>
              </x14:cfvo>
              <x14:negativeFillColor rgb="FFFF0000"/>
              <x14:axisColor rgb="FF000000"/>
            </x14:dataBar>
          </x14:cfRule>
          <xm:sqref>F5:F10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sTips" enableFormatConditionsCalculation="0">
    <tabColor rgb="FF0096D6"/>
    <pageSetUpPr autoPageBreaks="0"/>
  </sheetPr>
  <dimension ref="A1:U427"/>
  <sheetViews>
    <sheetView showGridLines="0" workbookViewId="0">
      <pane ySplit="1" topLeftCell="A199" activePane="bottomLeft" state="frozen"/>
      <selection pane="bottomLeft" activeCell="B2" sqref="B2"/>
    </sheetView>
  </sheetViews>
  <sheetFormatPr baseColWidth="10" defaultColWidth="8.83203125" defaultRowHeight="15" x14ac:dyDescent="0.2"/>
  <cols>
    <col min="3" max="3" width="11.1640625" style="36" bestFit="1" customWidth="1"/>
    <col min="4" max="4" width="8.83203125" style="36"/>
    <col min="5" max="5" width="8.83203125" style="44"/>
    <col min="7" max="7" width="90" style="31" customWidth="1"/>
    <col min="12" max="12" width="8.83203125" style="42"/>
    <col min="13" max="13" width="9.5" style="197" hidden="1" customWidth="1"/>
  </cols>
  <sheetData>
    <row r="1" spans="1:21" ht="60" customHeight="1" x14ac:dyDescent="0.2">
      <c r="A1" s="210"/>
      <c r="B1" s="368" t="s">
        <v>422</v>
      </c>
      <c r="C1" s="368"/>
      <c r="D1" s="368"/>
      <c r="E1" s="368"/>
      <c r="F1" s="368"/>
      <c r="G1" s="368"/>
      <c r="H1" s="368"/>
      <c r="I1" s="368"/>
      <c r="J1" s="368"/>
      <c r="K1" s="368"/>
      <c r="L1" s="368"/>
    </row>
    <row r="2" spans="1:21" ht="27" customHeight="1" x14ac:dyDescent="0.2">
      <c r="A2" s="210"/>
      <c r="B2" s="123" t="s">
        <v>423</v>
      </c>
    </row>
    <row r="3" spans="1:21" ht="21" x14ac:dyDescent="0.25">
      <c r="A3" s="210"/>
      <c r="B3" s="210"/>
      <c r="C3" s="221" t="s">
        <v>207</v>
      </c>
      <c r="D3" s="217" t="s">
        <v>8</v>
      </c>
      <c r="E3" s="210"/>
      <c r="F3" s="210"/>
      <c r="G3" s="214"/>
      <c r="H3" s="210"/>
      <c r="I3" s="210"/>
      <c r="J3" s="210"/>
      <c r="K3" s="210"/>
      <c r="L3" s="210"/>
      <c r="M3" s="215" t="b">
        <v>1</v>
      </c>
      <c r="N3" s="212"/>
      <c r="O3" s="212"/>
      <c r="P3" s="212"/>
      <c r="Q3" s="212"/>
      <c r="R3" s="212"/>
      <c r="S3" s="212"/>
      <c r="T3" s="212"/>
      <c r="U3" s="212"/>
    </row>
    <row r="4" spans="1:21" ht="16" thickBot="1" x14ac:dyDescent="0.25">
      <c r="A4" s="210"/>
      <c r="B4" t="str">
        <f>'Chapter 1'!B4</f>
        <v>Rozsah &amp; Závazek</v>
      </c>
      <c r="N4" t="str">
        <f>IF(L5=8,"","increase score for:")</f>
        <v>increase score for:</v>
      </c>
      <c r="U4" s="34"/>
    </row>
    <row r="5" spans="1:21" ht="30" customHeight="1" x14ac:dyDescent="0.2">
      <c r="A5" s="210"/>
      <c r="C5" s="43" t="str">
        <f>IF(VLOOKUP(D5,'Technical page'!$AO$10:$AQ$24,3,0)="OK","","major issue")</f>
        <v/>
      </c>
      <c r="D5" s="70" t="str">
        <f>'Chapter 1'!C6</f>
        <v>Q1.1</v>
      </c>
      <c r="E5" s="366" t="str">
        <f>'Chapter 1'!D6</f>
        <v xml:space="preserve">Jak se projevuje závazek plnit povinnosti týkající se dodržování předpisů a zásad Responsible Care = RC (tj. ochrana a podpora zdraví a bezpečnost lidí, životního prostředí a udržitelnosti) na všech úrovních organizace?
</v>
      </c>
      <c r="F5" s="366"/>
      <c r="G5" s="366"/>
      <c r="H5" s="366"/>
      <c r="I5" s="366"/>
      <c r="J5" s="366"/>
      <c r="K5" s="367"/>
      <c r="L5" s="42">
        <f>COUNTBLANK(N5:U5)</f>
        <v>7</v>
      </c>
      <c r="N5" s="92" t="str">
        <f>IF(VLOOKUP(D5,'Specific reports'!$E$6:$H$112,4,FALSE)="increase score","ISO 9001","")</f>
        <v/>
      </c>
      <c r="O5" s="92" t="str">
        <f>IF(VLOOKUP(D5,'Specific reports'!$E$116:$H$222,4,FALSE)="increase score","ISO 14001","")</f>
        <v/>
      </c>
      <c r="P5" s="92" t="str">
        <f>IF(VLOOKUP(D5,'Specific reports'!$E$226:$H$332,4,FALSE)="increase score","ISO 26000","")</f>
        <v/>
      </c>
      <c r="Q5" s="92" t="str">
        <f>IF(VLOOKUP(D5,'Specific reports'!$E$336:$H$552,4,FALSE)="increase score","ISO 45001","")</f>
        <v/>
      </c>
      <c r="R5" s="92" t="str">
        <f>IF(VLOOKUP(D5,'Specific reports'!$E$556:$H$662,4,FALSE)="increase score","EMAS","")</f>
        <v/>
      </c>
      <c r="S5" s="92" t="str">
        <f>IF(VLOOKUP(D5,'Specific reports'!$E$666:$H$772,4,FALSE)="increase score","RC14001","")</f>
        <v/>
      </c>
      <c r="T5" s="92" t="str">
        <f>IF(VLOOKUP(D5,'Specific reports'!$E$776:$H$882,4,FALSE)="increase score","RCMS","")</f>
        <v>RCMS</v>
      </c>
    </row>
    <row r="6" spans="1:21" ht="15" customHeight="1" x14ac:dyDescent="0.2">
      <c r="A6" s="212"/>
      <c r="D6" s="71"/>
      <c r="E6" s="44" t="s">
        <v>205</v>
      </c>
      <c r="G6" s="72">
        <f>VLOOKUP(D5,'Technical page'!$B$10:$C$25,2,FALSE)</f>
        <v>3</v>
      </c>
      <c r="K6" s="73"/>
      <c r="N6" s="365" t="str">
        <f>CONCATENATE(G6," = ",HLOOKUP(" ",'Chapter 1'!E5:E10,Tips!G6+2))</f>
        <v>3 = Zásady jsou komunikovány interně, jsou k dispozici veřejnosti a zahrnují závazek plnit svoje povinnosti vyplývající z dodržování předpisů a neustálého zlepšování RC. To zahrnuje závazek řídit výkonnost v souvislosti se zdravím a bezpečností, životním prostředím, energetikou a udržitelným rozvojem.</v>
      </c>
      <c r="O6" s="365"/>
      <c r="P6" s="365"/>
      <c r="Q6" s="365"/>
      <c r="R6" s="365"/>
      <c r="S6" s="365"/>
      <c r="T6" s="365"/>
      <c r="U6" s="365"/>
    </row>
    <row r="7" spans="1:21" ht="376.25" customHeight="1" thickBot="1" x14ac:dyDescent="0.25">
      <c r="A7" s="212"/>
      <c r="C7" s="43"/>
      <c r="D7" s="74"/>
      <c r="E7" s="75" t="s">
        <v>206</v>
      </c>
      <c r="F7" s="57"/>
      <c r="G7" s="76" t="str">
        <f>VLOOKUP(CONCATENATE(D5,$M$3),'Technical page'!$BG$10:$BI$73,3,FALSE)</f>
        <v>Communicate the policy to your stakeholders as appropriate, and make it available to the public. Your stakeholders can include on-site contractors, commercial partners, members of the community etc., as identified by the organisation. Companies may want to consider maintaining a generic list of its stakeholders and how it communicates the policy and other information to them. The organisation may wish to periodically test awareness of the policy with these stakeholders as part of its process to gauge its communications effectiveness.
The policy also needs to be available to the public. Some examples of how to communicate it to the public is by posting the policy on the organisation website, placing the policy on business cards, placing it in annual reports or other publications...
Date the policy and include a signature of a senior management representative. This will demonstrate senior management commitment to the policy.
Conduct an inventory with management personnel to determine what they do to show support for Health, Safety, Environment, Energy &amp; Sustainability/Responsible Care (e.g. management involvement in Health, Safety, Environment, Energy &amp; Sustainability programs, speeches, goal setting activities...).</v>
      </c>
      <c r="H7" s="57"/>
      <c r="I7" s="57"/>
      <c r="J7" s="57"/>
      <c r="K7" s="77"/>
      <c r="N7" s="365"/>
      <c r="O7" s="365"/>
      <c r="P7" s="365"/>
      <c r="Q7" s="365"/>
      <c r="R7" s="365"/>
      <c r="S7" s="365"/>
      <c r="T7" s="365"/>
      <c r="U7" s="365"/>
    </row>
    <row r="8" spans="1:21" ht="16" thickBot="1" x14ac:dyDescent="0.25">
      <c r="A8" s="212"/>
      <c r="C8" s="43"/>
      <c r="N8" t="str">
        <f>IF(L9=8,"","increase score for:")</f>
        <v/>
      </c>
      <c r="U8" s="34"/>
    </row>
    <row r="9" spans="1:21" ht="29.25" customHeight="1" x14ac:dyDescent="0.2">
      <c r="A9" s="212"/>
      <c r="C9" s="43" t="str">
        <f>IF(VLOOKUP(D9,'Technical page'!$AO$10:$AQ$24,3,0)="OK","","major issue")</f>
        <v/>
      </c>
      <c r="D9" s="70" t="str">
        <f>'Chapter 1'!C12</f>
        <v>Q1.2</v>
      </c>
      <c r="E9" s="78" t="str">
        <f>'Chapter 1'!D12</f>
        <v xml:space="preserve">Jakým způsobem řídí organizace příslušná rizika a příležitosti?  </v>
      </c>
      <c r="F9" s="79"/>
      <c r="G9" s="80"/>
      <c r="H9" s="79"/>
      <c r="I9" s="79"/>
      <c r="J9" s="79"/>
      <c r="K9" s="66"/>
      <c r="L9" s="42">
        <f>COUNTBLANK(N9:U9)</f>
        <v>8</v>
      </c>
      <c r="N9" s="92" t="str">
        <f>IF(VLOOKUP(D9,'Specific reports'!$E$6:$H$112,4,FALSE)="increase score","ISO 9001","")</f>
        <v/>
      </c>
      <c r="O9" s="92" t="str">
        <f>IF(VLOOKUP(D9,'Specific reports'!$E$116:$H$222,4,FALSE)="increase score","ISO 14001","")</f>
        <v/>
      </c>
      <c r="P9" s="92" t="str">
        <f>IF(VLOOKUP(D9,'Specific reports'!$E$226:$H$332,4,FALSE)="increase score","ISO 26000","")</f>
        <v/>
      </c>
      <c r="Q9" s="92" t="str">
        <f>IF(VLOOKUP(D9,'Specific reports'!$E$336:$H$552,4,FALSE)="increase score","ISO 45001","")</f>
        <v/>
      </c>
      <c r="R9" s="92" t="str">
        <f>IF(VLOOKUP(D9,'Specific reports'!$E$556:$H$662,4,FALSE)="increase score","EMAS","")</f>
        <v/>
      </c>
      <c r="S9" s="92" t="str">
        <f>IF(VLOOKUP(D9,'Specific reports'!$E$666:$H$772,4,FALSE)="increase score","RC14001","")</f>
        <v/>
      </c>
      <c r="T9" s="92" t="str">
        <f>IF(VLOOKUP(D9,'Specific reports'!$E$776:$H$882,4,FALSE)="increase score","RCMS","")</f>
        <v/>
      </c>
    </row>
    <row r="10" spans="1:21" ht="15" customHeight="1" x14ac:dyDescent="0.2">
      <c r="A10" s="212"/>
      <c r="C10" s="43"/>
      <c r="D10" s="71"/>
      <c r="E10" s="44" t="s">
        <v>205</v>
      </c>
      <c r="G10" s="72">
        <f>VLOOKUP(D9,'Technical page'!$B$10:$C$25,2,FALSE)</f>
        <v>4</v>
      </c>
      <c r="K10" s="73"/>
      <c r="N10" s="365" t="str">
        <f>CONCATENATE(G10," = ",HLOOKUP(" ",'Chapter 1'!E11:E16,Tips!G10+2))</f>
        <v xml:space="preserve">4 = Organizace identifikovala problémy, stanovila, které představují rizika nebo příležitosti pro organizaci a proaktivně je řeší vypracováním opatření a jejich pravidelným posuzováním.  </v>
      </c>
      <c r="O10" s="365"/>
      <c r="P10" s="365"/>
      <c r="Q10" s="365"/>
      <c r="R10" s="365"/>
      <c r="S10" s="365"/>
      <c r="T10" s="365"/>
      <c r="U10" s="365"/>
    </row>
    <row r="11" spans="1:21" ht="92.25" customHeight="1" thickBot="1" x14ac:dyDescent="0.25">
      <c r="A11" s="212"/>
      <c r="C11" s="43"/>
      <c r="D11" s="74"/>
      <c r="E11" s="75" t="s">
        <v>206</v>
      </c>
      <c r="F11" s="57"/>
      <c r="G11" s="76" t="str">
        <f>VLOOKUP(CONCATENATE(D9,$M$3),'Technical page'!$BG$10:$BI$73,3,FALSE)</f>
        <v>Top score, re-evaluate external and internal issues every years and follow-up regularly on the progress made on the actions.</v>
      </c>
      <c r="H11" s="57"/>
      <c r="I11" s="57"/>
      <c r="J11" s="57"/>
      <c r="K11" s="77"/>
      <c r="N11" s="365"/>
      <c r="O11" s="365"/>
      <c r="P11" s="365"/>
      <c r="Q11" s="365"/>
      <c r="R11" s="365"/>
      <c r="S11" s="365"/>
      <c r="T11" s="365"/>
      <c r="U11" s="365"/>
    </row>
    <row r="12" spans="1:21" ht="16" thickBot="1" x14ac:dyDescent="0.25">
      <c r="A12" s="212"/>
      <c r="B12" t="str">
        <f>'Chapter 1'!B18</f>
        <v xml:space="preserve">Dodržování předpisů 
 </v>
      </c>
      <c r="C12" s="43"/>
      <c r="N12" t="str">
        <f>IF(L13=8,"","increase score for:")</f>
        <v/>
      </c>
      <c r="U12" s="34"/>
    </row>
    <row r="13" spans="1:21" ht="15" customHeight="1" x14ac:dyDescent="0.2">
      <c r="A13" s="212"/>
      <c r="C13" s="43" t="str">
        <f>IF(VLOOKUP(D13,'Technical page'!$AO$10:$AQ$24,3,0)="OK","","major issue")</f>
        <v/>
      </c>
      <c r="D13" s="70" t="str">
        <f>'Chapter 1'!C20</f>
        <v>Q1.3</v>
      </c>
      <c r="E13" s="78" t="str">
        <f>'Chapter 1'!D20</f>
        <v xml:space="preserve">Jakým způsobem monitoruje organizace svoje zákonné povinnosti? </v>
      </c>
      <c r="F13" s="79"/>
      <c r="G13" s="80"/>
      <c r="H13" s="79"/>
      <c r="I13" s="79"/>
      <c r="J13" s="79"/>
      <c r="K13" s="66"/>
      <c r="L13" s="42">
        <f>COUNTBLANK(N13:U13)</f>
        <v>8</v>
      </c>
      <c r="N13" s="92" t="str">
        <f>IF(VLOOKUP(D13,'Specific reports'!$E$6:$H$112,4,FALSE)="increase score","ISO 9001","")</f>
        <v/>
      </c>
      <c r="O13" s="92" t="str">
        <f>IF(VLOOKUP(D13,'Specific reports'!$E$116:$H$222,4,FALSE)="increase score","ISO 14001","")</f>
        <v/>
      </c>
      <c r="P13" s="92" t="str">
        <f>IF(VLOOKUP(D13,'Specific reports'!$E$226:$H$332,4,FALSE)="increase score","ISO 26000","")</f>
        <v/>
      </c>
      <c r="Q13" s="92" t="str">
        <f>IF(VLOOKUP(D13,'Specific reports'!$E$336:$H$552,4,FALSE)="increase score","ISO 45001","")</f>
        <v/>
      </c>
      <c r="R13" s="92" t="str">
        <f>IF(VLOOKUP(D13,'Specific reports'!$E$556:$H$662,4,FALSE)="increase score","EMAS","")</f>
        <v/>
      </c>
      <c r="S13" s="92" t="str">
        <f>IF(VLOOKUP(D13,'Specific reports'!$E$666:$H$772,4,FALSE)="increase score","RC14001","")</f>
        <v/>
      </c>
      <c r="T13" s="92" t="str">
        <f>IF(VLOOKUP(D13,'Specific reports'!$E$776:$H$882,4,FALSE)="increase score","RCMS","")</f>
        <v/>
      </c>
    </row>
    <row r="14" spans="1:21" ht="15" customHeight="1" x14ac:dyDescent="0.2">
      <c r="A14" s="212"/>
      <c r="C14" s="43"/>
      <c r="D14" s="71"/>
      <c r="E14" s="44" t="s">
        <v>205</v>
      </c>
      <c r="G14" s="72">
        <f>VLOOKUP(D13,'Technical page'!$B$10:$C$25,2,FALSE)</f>
        <v>3</v>
      </c>
      <c r="K14" s="73"/>
      <c r="N14" s="365" t="str">
        <f>CONCATENATE(G14," = ",HLOOKUP(" ",'Chapter 1'!E19:E24,Tips!G14+2))</f>
        <v xml:space="preserve">3 = Organizace kromě monitoring a implementace legislativy proaktivně komunikuje s místními úřady. </v>
      </c>
      <c r="O14" s="365"/>
      <c r="P14" s="365"/>
      <c r="Q14" s="365"/>
      <c r="R14" s="365"/>
      <c r="S14" s="365"/>
      <c r="T14" s="365"/>
      <c r="U14" s="365"/>
    </row>
    <row r="15" spans="1:21" ht="46.5" customHeight="1" thickBot="1" x14ac:dyDescent="0.25">
      <c r="A15" s="212"/>
      <c r="C15" s="43"/>
      <c r="D15" s="74"/>
      <c r="E15" s="75" t="s">
        <v>206</v>
      </c>
      <c r="F15" s="57"/>
      <c r="G15" s="76" t="str">
        <f>VLOOKUP(CONCATENATE(D13,$M$3),'Technical page'!$BG$10:$BI$73,3,FALSE)</f>
        <v>Get actively involved in the preparation of new legislations at European level or work together with authority representatives in the impact assessment of the on both industrial enterprises and the environment.</v>
      </c>
      <c r="H15" s="57"/>
      <c r="I15" s="57"/>
      <c r="J15" s="57"/>
      <c r="K15" s="77"/>
      <c r="N15" s="365"/>
      <c r="O15" s="365"/>
      <c r="P15" s="365"/>
      <c r="Q15" s="365"/>
      <c r="R15" s="365"/>
      <c r="S15" s="365"/>
      <c r="T15" s="365"/>
      <c r="U15" s="365"/>
    </row>
    <row r="16" spans="1:21" ht="16" thickBot="1" x14ac:dyDescent="0.25">
      <c r="A16" s="212"/>
      <c r="B16" t="str">
        <f>'Chapter 1'!B26</f>
        <v>Struktura řízení (managmentu)</v>
      </c>
      <c r="C16" s="43"/>
      <c r="N16" t="str">
        <f>IF(L17=8,"","increase score for:")</f>
        <v/>
      </c>
      <c r="U16" s="34"/>
    </row>
    <row r="17" spans="1:21" x14ac:dyDescent="0.2">
      <c r="A17" s="212"/>
      <c r="C17" s="43" t="str">
        <f>IF(VLOOKUP(D17,'Technical page'!$AO$10:$AQ$24,3,0)="OK","","major issue")</f>
        <v/>
      </c>
      <c r="D17" s="70" t="str">
        <f>'Chapter 1'!C28</f>
        <v>Q1.4</v>
      </c>
      <c r="E17" s="78" t="str">
        <f>'Chapter 1'!D28</f>
        <v>Jakým způsobem top management zajišťuje, že jednotlivé aspekty HSE&amp;S (zdraví, bezpečnosti, ochrany životního prostředí &amp; udržitelnosti) jsou přiřazeny stanoveným rolím v organizaci?</v>
      </c>
      <c r="F17" s="79"/>
      <c r="G17" s="80"/>
      <c r="H17" s="79"/>
      <c r="I17" s="79"/>
      <c r="J17" s="79"/>
      <c r="K17" s="66"/>
      <c r="L17" s="42">
        <f>COUNTBLANK(N17:U17)</f>
        <v>8</v>
      </c>
      <c r="N17" s="92" t="str">
        <f>IF(VLOOKUP(D17,'Specific reports'!$E$6:$H$112,4,FALSE)="increase score","ISO 9001","")</f>
        <v/>
      </c>
      <c r="O17" s="92" t="str">
        <f>IF(VLOOKUP(D17,'Specific reports'!$E$116:$H$222,4,FALSE)="increase score","ISO 14001","")</f>
        <v/>
      </c>
      <c r="P17" s="92" t="str">
        <f>IF(VLOOKUP(D17,'Specific reports'!$E$226:$H$332,4,FALSE)="increase score","ISO 26000","")</f>
        <v/>
      </c>
      <c r="Q17" s="92" t="str">
        <f>IF(VLOOKUP(D17,'Specific reports'!$E$336:$H$552,4,FALSE)="increase score","ISO 45001","")</f>
        <v/>
      </c>
      <c r="R17" s="92" t="str">
        <f>IF(VLOOKUP(D17,'Specific reports'!$E$556:$H$662,4,FALSE)="increase score","EMAS","")</f>
        <v/>
      </c>
      <c r="S17" s="92" t="str">
        <f>IF(VLOOKUP(D17,'Specific reports'!$E$666:$H$772,4,FALSE)="increase score","RC14001","")</f>
        <v/>
      </c>
      <c r="T17" s="92" t="str">
        <f>IF(VLOOKUP(D17,'Specific reports'!$E$776:$H$882,4,FALSE)="increase score","RCMS","")</f>
        <v/>
      </c>
    </row>
    <row r="18" spans="1:21" ht="15" customHeight="1" x14ac:dyDescent="0.2">
      <c r="A18" s="212"/>
      <c r="C18" s="43"/>
      <c r="D18" s="71"/>
      <c r="E18" s="44" t="s">
        <v>205</v>
      </c>
      <c r="G18" s="72">
        <f>VLOOKUP(D17,'Technical page'!$B$10:$C$25,2,FALSE)</f>
        <v>4</v>
      </c>
      <c r="K18" s="73"/>
      <c r="N18" s="365" t="str">
        <f>CONCATENATE(G18," = ",HLOOKUP(" ",'Chapter 1'!E27:E32,Tips!G18+2))</f>
        <v>4 = Skupinou vlastníků, členů, řídících pracovníků a zástupců klíčových zainteresovaných stran (výbor HSE&amp;S) včetně nejvyššího managementu. Organizace navíc zapojuje zaměstnance do vývoje, komunikace a implementace programů RC.</v>
      </c>
      <c r="O18" s="365"/>
      <c r="P18" s="365"/>
      <c r="Q18" s="365"/>
      <c r="R18" s="365"/>
      <c r="S18" s="365"/>
      <c r="T18" s="365"/>
      <c r="U18" s="365"/>
    </row>
    <row r="19" spans="1:21" ht="184.5" customHeight="1" thickBot="1" x14ac:dyDescent="0.25">
      <c r="A19" s="212"/>
      <c r="C19" s="43"/>
      <c r="D19" s="74"/>
      <c r="E19" s="75" t="s">
        <v>206</v>
      </c>
      <c r="F19" s="57"/>
      <c r="G19" s="76" t="str">
        <f>VLOOKUP(CONCATENATE(D17,$M$3),'Technical page'!$BG$10:$BI$73,3,FALSE)</f>
        <v>It is recommended to annually review the system and to decide upon what is still needed, what can be left out, where are new issues arising…</v>
      </c>
      <c r="H19" s="57"/>
      <c r="I19" s="57"/>
      <c r="J19" s="57"/>
      <c r="K19" s="77"/>
      <c r="N19" s="365"/>
      <c r="O19" s="365"/>
      <c r="P19" s="365"/>
      <c r="Q19" s="365"/>
      <c r="R19" s="365"/>
      <c r="S19" s="365"/>
      <c r="T19" s="365"/>
      <c r="U19" s="365"/>
    </row>
    <row r="20" spans="1:21" ht="16" thickBot="1" x14ac:dyDescent="0.25">
      <c r="A20" s="212"/>
      <c r="C20" s="43"/>
      <c r="N20" t="str">
        <f>IF(L21=8,"","increase score for:")</f>
        <v/>
      </c>
      <c r="U20" s="34"/>
    </row>
    <row r="21" spans="1:21" ht="27.75" customHeight="1" x14ac:dyDescent="0.2">
      <c r="A21" s="212"/>
      <c r="C21" s="43" t="str">
        <f>IF(VLOOKUP(D21,'Technical page'!$AO$10:$AQ$24,3,0)="OK","","major issue")</f>
        <v/>
      </c>
      <c r="D21" s="70" t="str">
        <f>'Chapter 1'!C34</f>
        <v>Q1.5</v>
      </c>
      <c r="E21" s="78" t="str">
        <f>'Chapter 1'!D34</f>
        <v>Jakým způsobem se top management podílí na řešení záležitostí HSE&amp;S?</v>
      </c>
      <c r="F21" s="79"/>
      <c r="G21" s="80"/>
      <c r="H21" s="79"/>
      <c r="I21" s="79"/>
      <c r="J21" s="79"/>
      <c r="K21" s="66"/>
      <c r="L21" s="42">
        <f>COUNTBLANK(N21:U21)</f>
        <v>8</v>
      </c>
      <c r="N21" s="92" t="str">
        <f>IF(VLOOKUP(D21,'Specific reports'!$E$6:$H$112,4,FALSE)="increase score","ISO 9001","")</f>
        <v/>
      </c>
      <c r="O21" s="92" t="str">
        <f>IF(VLOOKUP(D21,'Specific reports'!$E$116:$H$222,4,FALSE)="increase score","ISO 14001","")</f>
        <v/>
      </c>
      <c r="P21" s="92" t="str">
        <f>IF(VLOOKUP(D21,'Specific reports'!$E$226:$H$332,4,FALSE)="increase score","ISO 26000","")</f>
        <v/>
      </c>
      <c r="Q21" s="92" t="str">
        <f>IF(VLOOKUP(D21,'Specific reports'!$E$336:$H$552,4,FALSE)="increase score","ISO 45001","")</f>
        <v/>
      </c>
      <c r="R21" s="92" t="str">
        <f>IF(VLOOKUP(D21,'Specific reports'!$E$556:$H$662,4,FALSE)="increase score","EMAS","")</f>
        <v/>
      </c>
      <c r="S21" s="92" t="str">
        <f>IF(VLOOKUP(D21,'Specific reports'!$E$666:$H$772,4,FALSE)="increase score","RC14001","")</f>
        <v/>
      </c>
      <c r="T21" s="92" t="str">
        <f>IF(VLOOKUP(D21,'Specific reports'!$E$776:$H$882,4,FALSE)="increase score","RCMS","")</f>
        <v/>
      </c>
    </row>
    <row r="22" spans="1:21" ht="15" customHeight="1" x14ac:dyDescent="0.2">
      <c r="A22" s="212"/>
      <c r="C22" s="43"/>
      <c r="D22" s="71"/>
      <c r="E22" s="44" t="s">
        <v>205</v>
      </c>
      <c r="G22" s="72">
        <f>VLOOKUP(D21,'Technical page'!$B$10:$C$25,2,FALSE)</f>
        <v>3</v>
      </c>
      <c r="K22" s="73"/>
      <c r="N22" s="365" t="str">
        <f>CONCATENATE(G22," = ",HLOOKUP(" ",'Chapter 1'!E33:E38,Tips!G22+2))</f>
        <v>3 = Top managment se podílí a komunikuje potenciální dopady systému řízení (HSE&amp;S) na obchodní činnost organizace (image značky, sociální přijatelnost aktivit, odlišení od konkurence, provozní účinnost ...).</v>
      </c>
      <c r="O22" s="365"/>
      <c r="P22" s="365"/>
      <c r="Q22" s="365"/>
      <c r="R22" s="365"/>
      <c r="S22" s="365"/>
      <c r="T22" s="365"/>
      <c r="U22" s="365"/>
    </row>
    <row r="23" spans="1:21" ht="133.5" customHeight="1" thickBot="1" x14ac:dyDescent="0.25">
      <c r="A23" s="212"/>
      <c r="C23" s="43"/>
      <c r="D23" s="74"/>
      <c r="E23" s="75" t="s">
        <v>206</v>
      </c>
      <c r="F23" s="57"/>
      <c r="G23" s="76" t="str">
        <f>VLOOKUP(CONCATENATE(D21,$M$3),'Technical page'!$BG$10:$BI$73,3,FALSE)</f>
        <v>The management board becomes an ambassador for the management system (Health, Safety, Environment, Energy &amp; Sustainability) and leads by example:
Get the management board involved:
- Include Health, Safety, Environment, Energy &amp; Sustainability in new year's speeches, staff parties, internal competitions, etc;
- Ensure visibility of environmental policies, actions and outcomes;
- Bring the message to customers;
- Keep communicating.</v>
      </c>
      <c r="H23" s="57"/>
      <c r="I23" s="57"/>
      <c r="J23" s="57"/>
      <c r="K23" s="77"/>
      <c r="N23" s="365"/>
      <c r="O23" s="365"/>
      <c r="P23" s="365"/>
      <c r="Q23" s="365"/>
      <c r="R23" s="365"/>
      <c r="S23" s="365"/>
      <c r="T23" s="365"/>
      <c r="U23" s="365"/>
    </row>
    <row r="24" spans="1:21" ht="16" thickBot="1" x14ac:dyDescent="0.25">
      <c r="A24" s="212"/>
      <c r="C24" s="43"/>
      <c r="N24" t="str">
        <f>IF(L25=8,"","increase score for:")</f>
        <v/>
      </c>
      <c r="U24" s="34"/>
    </row>
    <row r="25" spans="1:21" ht="27.75" customHeight="1" x14ac:dyDescent="0.2">
      <c r="A25" s="212"/>
      <c r="C25" s="43" t="str">
        <f>IF(VLOOKUP(D25,'Technical page'!$AO$8:$AQ$30,3,0)="OK","","major issue")</f>
        <v/>
      </c>
      <c r="D25" s="70" t="str">
        <f>'Chapter 1'!C40</f>
        <v>Q1.6</v>
      </c>
      <c r="E25" s="78" t="str">
        <f>'Chapter 1'!D40</f>
        <v xml:space="preserve">Jakým způsobem jsou odpovědnosti HSE&amp;S začleněny do popisů pracovní náplně nebo ročních cílů?
</v>
      </c>
      <c r="F25" s="79"/>
      <c r="G25" s="80"/>
      <c r="H25" s="79"/>
      <c r="I25" s="79"/>
      <c r="J25" s="79"/>
      <c r="K25" s="66"/>
      <c r="L25" s="42">
        <f>COUNTBLANK(N25:U25)</f>
        <v>8</v>
      </c>
      <c r="N25" s="92" t="str">
        <f>IF(VLOOKUP(D25,'Specific reports'!$E$6:$H$112,4,FALSE)="increase score","ISO 9001","")</f>
        <v/>
      </c>
      <c r="O25" s="92" t="str">
        <f>IF(VLOOKUP(D25,'Specific reports'!$E$116:$H$222,4,FALSE)="increase score","ISO 14001","")</f>
        <v/>
      </c>
      <c r="P25" s="92" t="str">
        <f>IF(VLOOKUP(D25,'Specific reports'!$E$226:$H$332,4,FALSE)="increase score","ISO 26000","")</f>
        <v/>
      </c>
      <c r="Q25" s="92" t="str">
        <f>IF(VLOOKUP(D25,'Specific reports'!$E$336:$H$552,4,FALSE)="increase score","ISO 45001","")</f>
        <v/>
      </c>
      <c r="R25" s="92" t="str">
        <f>IF(VLOOKUP(D25,'Specific reports'!$E$556:$H$662,4,FALSE)="increase score","EMAS","")</f>
        <v/>
      </c>
      <c r="S25" s="92" t="str">
        <f>IF(VLOOKUP(D25,'Specific reports'!$E$666:$H$772,4,FALSE)="increase score","RC14001","")</f>
        <v/>
      </c>
      <c r="T25" s="92" t="str">
        <f>IF(VLOOKUP(D25,'Specific reports'!$E$776:$H$882,4,FALSE)="increase score","RCMS","")</f>
        <v/>
      </c>
    </row>
    <row r="26" spans="1:21" ht="15" customHeight="1" x14ac:dyDescent="0.2">
      <c r="A26" s="212"/>
      <c r="C26" s="43"/>
      <c r="D26" s="71"/>
      <c r="E26" s="44" t="s">
        <v>205</v>
      </c>
      <c r="G26" s="72">
        <f>VLOOKUP(D25,'Technical page'!$B10:$C$25,2,FALSE)</f>
        <v>3</v>
      </c>
      <c r="K26" s="73"/>
      <c r="N26" s="365" t="str">
        <f>CONCATENATE(G26," = ",HLOOKUP(" ",'Chapter 1'!E39:E44,Tips!G26+2))</f>
        <v>3 =  Jsou zapracovány do popisů pracovní náplně nebo ročních cílů všech manažerů.</v>
      </c>
      <c r="O26" s="365"/>
      <c r="P26" s="365"/>
      <c r="Q26" s="365"/>
      <c r="R26" s="365"/>
      <c r="S26" s="365"/>
      <c r="T26" s="365"/>
      <c r="U26" s="365"/>
    </row>
    <row r="27" spans="1:21" ht="54.5" customHeight="1" thickBot="1" x14ac:dyDescent="0.25">
      <c r="A27" s="212"/>
      <c r="C27" s="43"/>
      <c r="D27" s="74"/>
      <c r="E27" s="75" t="s">
        <v>206</v>
      </c>
      <c r="F27" s="57"/>
      <c r="G27" s="76" t="str">
        <f>VLOOKUP(CONCATENATE(D25,$M$3),'Technical page'!$BG$10:$BI$73,3,FALSE)</f>
        <v xml:space="preserve">Objectives are integrated in the definition of the job descriptions of all employees that are linked to the management system (Health, Safety, Environment, Energy &amp; Sustainability) or implement other incentives to motivate Care performance of employees at all levels of the organisation. </v>
      </c>
      <c r="H27" s="57"/>
      <c r="I27" s="57"/>
      <c r="J27" s="57"/>
      <c r="K27" s="77"/>
      <c r="N27" s="365"/>
      <c r="O27" s="365"/>
      <c r="P27" s="365"/>
      <c r="Q27" s="365"/>
      <c r="R27" s="365"/>
      <c r="S27" s="365"/>
      <c r="T27" s="365"/>
      <c r="U27" s="365"/>
    </row>
    <row r="28" spans="1:21" ht="16" thickBot="1" x14ac:dyDescent="0.25">
      <c r="A28" s="212"/>
      <c r="C28" s="43"/>
      <c r="N28" t="str">
        <f>IF(L29=8,"","increase score for:")</f>
        <v/>
      </c>
      <c r="U28" s="34"/>
    </row>
    <row r="29" spans="1:21" ht="27.75" customHeight="1" x14ac:dyDescent="0.2">
      <c r="A29" s="212"/>
      <c r="C29" s="43" t="str">
        <f>IF(VLOOKUP(D29,'Technical page'!$AO$8:$AQ$30,3,0)="OK","","major issue")</f>
        <v/>
      </c>
      <c r="D29" s="70" t="str">
        <f>'Chapter 1'!C46</f>
        <v>Q1.7</v>
      </c>
      <c r="E29" s="78" t="str">
        <f>'Chapter 1'!D46</f>
        <v>Jakým způsobem se řídí (nejdůležitější) procesy v souvislosti s HSE&amp;S?</v>
      </c>
      <c r="F29" s="79"/>
      <c r="G29" s="80"/>
      <c r="H29" s="79"/>
      <c r="I29" s="79"/>
      <c r="J29" s="79"/>
      <c r="K29" s="66"/>
      <c r="L29" s="42">
        <f>COUNTBLANK(N29:U29)</f>
        <v>8</v>
      </c>
      <c r="N29" s="92" t="str">
        <f>IF(VLOOKUP(D29,'Specific reports'!$E$6:$H$112,4,FALSE)="increase score","ISO 9001","")</f>
        <v/>
      </c>
      <c r="O29" s="92" t="str">
        <f>IF(VLOOKUP(D29,'Specific reports'!$E$116:$H$222,4,FALSE)="increase score","ISO 14001","")</f>
        <v/>
      </c>
      <c r="P29" s="92" t="str">
        <f>IF(VLOOKUP(D29,'Specific reports'!$E$226:$H$332,4,FALSE)="increase score","ISO 26000","")</f>
        <v/>
      </c>
      <c r="Q29" s="92" t="str">
        <f>IF(VLOOKUP(D29,'Specific reports'!$E$336:$H$552,4,FALSE)="increase score","ISO 45001","")</f>
        <v/>
      </c>
      <c r="R29" s="92" t="str">
        <f>IF(VLOOKUP(D29,'Specific reports'!$E$556:$H$662,4,FALSE)="increase score","EMAS","")</f>
        <v/>
      </c>
      <c r="S29" s="92" t="str">
        <f>IF(VLOOKUP(D29,'Specific reports'!$E$666:$H$772,4,FALSE)="increase score","RC14001","")</f>
        <v/>
      </c>
      <c r="T29" s="92" t="str">
        <f>IF(VLOOKUP(D29,'Specific reports'!$E$776:$H$882,4,FALSE)="increase score","RCMS","")</f>
        <v/>
      </c>
    </row>
    <row r="30" spans="1:21" ht="15" customHeight="1" x14ac:dyDescent="0.2">
      <c r="A30" s="212"/>
      <c r="C30" s="43"/>
      <c r="D30" s="71"/>
      <c r="E30" s="44" t="s">
        <v>205</v>
      </c>
      <c r="G30" s="72">
        <f>VLOOKUP(D29,'Technical page'!$B10:$C$25,2,FALSE)</f>
        <v>4</v>
      </c>
      <c r="K30" s="73"/>
      <c r="N30" s="365" t="str">
        <f>CONCATENATE(G30," = ",HLOOKUP(" ",'Chapter 1'!E45:E50,Tips!G30+2))</f>
        <v>4 = Ve společnosti pracuje tým vedený představitelem top managementu, který má za úkol neustálé zlepšování a přeřzkoumávání ukazatelů. Tato osoba odpovědná za HSE&amp;S (zdraví, bezpečnost, životní prostředí, energie a udržitelnost) reportuje přímo nejvyššímu managementu organizace a je jeho součástí.</v>
      </c>
      <c r="O30" s="365"/>
      <c r="P30" s="365"/>
      <c r="Q30" s="365"/>
      <c r="R30" s="365"/>
      <c r="S30" s="365"/>
      <c r="T30" s="365"/>
      <c r="U30" s="365"/>
    </row>
    <row r="31" spans="1:21" ht="69.75" customHeight="1" thickBot="1" x14ac:dyDescent="0.25">
      <c r="A31" s="212"/>
      <c r="C31" s="43"/>
      <c r="D31" s="74"/>
      <c r="E31" s="75" t="s">
        <v>206</v>
      </c>
      <c r="F31" s="57"/>
      <c r="G31" s="76" t="str">
        <f>VLOOKUP(CONCATENATE(D29,$M$3),'Technical page'!$BG$10:$BI$73,3,FALSE)</f>
        <v>It is recommended to annually review the system and to decide upon what is still needed, what can be left out, where are new issues arising…</v>
      </c>
      <c r="H31" s="57"/>
      <c r="I31" s="57"/>
      <c r="J31" s="57"/>
      <c r="K31" s="77"/>
      <c r="N31" s="365"/>
      <c r="O31" s="365"/>
      <c r="P31" s="365"/>
      <c r="Q31" s="365"/>
      <c r="R31" s="365"/>
      <c r="S31" s="365"/>
      <c r="T31" s="365"/>
      <c r="U31" s="365"/>
    </row>
    <row r="32" spans="1:21" ht="16" thickBot="1" x14ac:dyDescent="0.25">
      <c r="A32" s="212"/>
      <c r="B32" t="str">
        <f>'Chapter 1'!B52</f>
        <v>Zabezpečení zlepšování</v>
      </c>
      <c r="C32" s="43"/>
      <c r="N32" t="str">
        <f>IF(L33=8,"","increase score for:")</f>
        <v/>
      </c>
      <c r="U32" s="34"/>
    </row>
    <row r="33" spans="1:21" ht="27.75" customHeight="1" x14ac:dyDescent="0.2">
      <c r="A33" s="212"/>
      <c r="C33" s="43" t="str">
        <f>IF(VLOOKUP(D33,'Technical page'!$AO$8:$AQ$30,3,0)="OK","","major issue")</f>
        <v/>
      </c>
      <c r="D33" s="70" t="str">
        <f>'Chapter 1'!C54</f>
        <v>Q1.8</v>
      </c>
      <c r="E33" s="78" t="str">
        <f>'Chapter 1'!D54</f>
        <v>Jakým způsobem top management zajišťuje neustálé zlepšování výkonu v oblasti HSE&amp;S (zdraví, bezpečnosti, životního prostředí, energetiky a udržitelnosti)?</v>
      </c>
      <c r="F33" s="79"/>
      <c r="G33" s="80"/>
      <c r="H33" s="79"/>
      <c r="I33" s="79"/>
      <c r="J33" s="79"/>
      <c r="K33" s="66"/>
      <c r="L33" s="42">
        <f>COUNTBLANK(N33:U33)</f>
        <v>8</v>
      </c>
      <c r="N33" s="92" t="str">
        <f>IF(VLOOKUP(D33,'Specific reports'!$E$6:$H$112,4,FALSE)="increase score","ISO 9001","")</f>
        <v/>
      </c>
      <c r="O33" s="92" t="str">
        <f>IF(VLOOKUP(D33,'Specific reports'!$E$116:$H$222,4,FALSE)="increase score","ISO 14001","")</f>
        <v/>
      </c>
      <c r="P33" s="92" t="str">
        <f>IF(VLOOKUP(D33,'Specific reports'!$E$226:$H$332,4,FALSE)="increase score","ISO 26000","")</f>
        <v/>
      </c>
      <c r="Q33" s="92" t="str">
        <f>IF(VLOOKUP(D33,'Specific reports'!$E$336:$H$552,4,FALSE)="increase score","ISO 45001","")</f>
        <v/>
      </c>
      <c r="R33" s="92" t="str">
        <f>IF(VLOOKUP(D33,'Specific reports'!$E$556:$H$662,4,FALSE)="increase score","EMAS","")</f>
        <v/>
      </c>
      <c r="S33" s="92" t="str">
        <f>IF(VLOOKUP(D33,'Specific reports'!$E$666:$H$772,4,FALSE)="increase score","RC14001","")</f>
        <v/>
      </c>
      <c r="T33" s="92" t="str">
        <f>IF(VLOOKUP(D33,'Specific reports'!$E$776:$H$882,4,FALSE)="increase score","RCMS","")</f>
        <v/>
      </c>
    </row>
    <row r="34" spans="1:21" ht="15" customHeight="1" x14ac:dyDescent="0.2">
      <c r="A34" s="212"/>
      <c r="C34" s="43"/>
      <c r="D34" s="71"/>
      <c r="E34" s="44" t="s">
        <v>205</v>
      </c>
      <c r="G34" s="72">
        <f>VLOOKUP(D33,'Technical page'!$B10:$C$25,2,FALSE)</f>
        <v>3</v>
      </c>
      <c r="K34" s="73"/>
      <c r="N34" s="365" t="str">
        <f>CONCATENATE(G34," = ",HLOOKUP(" ",'Chapter 1'!E53:E58,Tips!G34+2))</f>
        <v>3 = Top management vyhodnocuje výkonnost RC alespoň jednou za rok. Uvádějí se příslušné ukazatele výkonnosti, akční plány se posuzují s ohledem na hlavní rizika a příležitosti pro organizaci a s ohledem na strategii podpory neustálého zlepšování. Na podporu takového zlepšování se vyčleňují prostředky a zdroje.</v>
      </c>
      <c r="O34" s="365"/>
      <c r="P34" s="365"/>
      <c r="Q34" s="365"/>
      <c r="R34" s="365"/>
      <c r="S34" s="365"/>
      <c r="T34" s="365"/>
      <c r="U34" s="365"/>
    </row>
    <row r="35" spans="1:21" ht="96.75" customHeight="1" thickBot="1" x14ac:dyDescent="0.25">
      <c r="A35" s="212"/>
      <c r="C35" s="43"/>
      <c r="D35" s="74"/>
      <c r="E35" s="75" t="s">
        <v>206</v>
      </c>
      <c r="F35" s="57"/>
      <c r="G35" s="76" t="str">
        <f>VLOOKUP(CONCATENATE(D33,$M$3),'Technical page'!$BG$10:$BI$73,3,FALSE)</f>
        <v xml:space="preserve">Make sure to follow up on the actions regularly. Discuss the performance review and the interaction with stakeholders regularly with top management. Review the Key Performance Indicators at least on a quarterly basis in order to see emerging trends as early as possible. </v>
      </c>
      <c r="H35" s="57"/>
      <c r="I35" s="57"/>
      <c r="J35" s="57"/>
      <c r="K35" s="77"/>
      <c r="N35" s="365"/>
      <c r="O35" s="365"/>
      <c r="P35" s="365"/>
      <c r="Q35" s="365"/>
      <c r="R35" s="365"/>
      <c r="S35" s="365"/>
      <c r="T35" s="365"/>
      <c r="U35" s="365"/>
    </row>
    <row r="36" spans="1:21" ht="16" thickBot="1" x14ac:dyDescent="0.25">
      <c r="A36" s="212"/>
      <c r="C36" s="43"/>
      <c r="N36" t="str">
        <f>IF(L37=8,"","increase score for:")</f>
        <v/>
      </c>
      <c r="U36" s="34"/>
    </row>
    <row r="37" spans="1:21" ht="27.75" customHeight="1" x14ac:dyDescent="0.2">
      <c r="A37" s="212"/>
      <c r="C37" s="43" t="str">
        <f>IF(VLOOKUP(D37,'Technical page'!$AO$8:$AQ$30,3,0)="OK","","major issue")</f>
        <v/>
      </c>
      <c r="D37" s="70" t="str">
        <f>'Chapter 1'!C60</f>
        <v>Q1.9</v>
      </c>
      <c r="E37" s="78" t="str">
        <f>'Chapter 1'!D60</f>
        <v>Jak jsou organizovány interní audity?</v>
      </c>
      <c r="F37" s="79"/>
      <c r="G37" s="80"/>
      <c r="H37" s="79"/>
      <c r="I37" s="79"/>
      <c r="J37" s="79"/>
      <c r="K37" s="66"/>
      <c r="L37" s="42">
        <f>COUNTBLANK(N37:U37)</f>
        <v>8</v>
      </c>
      <c r="N37" s="92" t="str">
        <f>IF(VLOOKUP(D37,'Specific reports'!$E$6:$H$112,4,FALSE)="increase score","ISO 9001","")</f>
        <v/>
      </c>
      <c r="O37" s="92" t="str">
        <f>IF(VLOOKUP(D37,'Specific reports'!$E$116:$H$222,4,FALSE)="increase score","ISO 14001","")</f>
        <v/>
      </c>
      <c r="P37" s="92" t="str">
        <f>IF(VLOOKUP(D37,'Specific reports'!$E$226:$H$332,4,FALSE)="increase score","ISO 26000","")</f>
        <v/>
      </c>
      <c r="Q37" s="92" t="str">
        <f>IF(VLOOKUP(D37,'Specific reports'!$E$336:$H$552,4,FALSE)="increase score","ISO 45001","")</f>
        <v/>
      </c>
      <c r="R37" s="92" t="str">
        <f>IF(VLOOKUP(D37,'Specific reports'!$E$556:$H$662,4,FALSE)="increase score","EMAS","")</f>
        <v/>
      </c>
      <c r="S37" s="92" t="str">
        <f>IF(VLOOKUP(D37,'Specific reports'!$E$666:$H$772,4,FALSE)="increase score","RC14001","")</f>
        <v/>
      </c>
      <c r="T37" s="92" t="str">
        <f>IF(VLOOKUP(D37,'Specific reports'!$E$776:$H$882,4,FALSE)="increase score","RCMS","")</f>
        <v/>
      </c>
    </row>
    <row r="38" spans="1:21" ht="15" customHeight="1" x14ac:dyDescent="0.2">
      <c r="A38" s="212"/>
      <c r="C38" s="43"/>
      <c r="D38" s="71"/>
      <c r="E38" s="44" t="s">
        <v>205</v>
      </c>
      <c r="G38" s="72">
        <f>VLOOKUP(D37,'Technical page'!$B10:$C$25,2,FALSE)</f>
        <v>4</v>
      </c>
      <c r="K38" s="73"/>
      <c r="N38" s="365" t="str">
        <f>CONCATENATE(G38," = ",HLOOKUP(" ",'Chapter 1'!E59:E64,Tips!G38+2))</f>
        <v>4 = Výsledky auditů jsou diskutovány v rámci přezkoumání vedením, identifikují se trendy a přijímají se nápravná opatření. Výsledky nápravných opatření se oznamují střednímu managementu. Kromě toho poučení z nehod a osvědčené postupy jsou sdíleny s dalšími osobami tak, aby je využili pro své vzdělávání. Systematický přístup je certifikován externím ověřovacím orgánem.</v>
      </c>
      <c r="O38" s="365"/>
      <c r="P38" s="365"/>
      <c r="Q38" s="365"/>
      <c r="R38" s="365"/>
      <c r="S38" s="365"/>
      <c r="T38" s="365"/>
      <c r="U38" s="365"/>
    </row>
    <row r="39" spans="1:21" ht="35" customHeight="1" thickBot="1" x14ac:dyDescent="0.25">
      <c r="A39" s="212"/>
      <c r="C39" s="43"/>
      <c r="D39" s="74"/>
      <c r="E39" s="75" t="s">
        <v>206</v>
      </c>
      <c r="F39" s="57"/>
      <c r="G39" s="76" t="str">
        <f>VLOOKUP(CONCATENATE(D37,$M$3),'Technical page'!$BG$10:$BI$73,3,FALSE)</f>
        <v>Close the loop. Ensure there is a process to evaluate the "management system evaluation process" for effectiveness.</v>
      </c>
      <c r="H39" s="57"/>
      <c r="I39" s="57"/>
      <c r="J39" s="57"/>
      <c r="K39" s="77"/>
      <c r="N39" s="365"/>
      <c r="O39" s="365"/>
      <c r="P39" s="365"/>
      <c r="Q39" s="365"/>
      <c r="R39" s="365"/>
      <c r="S39" s="365"/>
      <c r="T39" s="365"/>
      <c r="U39" s="365"/>
    </row>
    <row r="40" spans="1:21" ht="16" thickBot="1" x14ac:dyDescent="0.25">
      <c r="A40" s="212"/>
      <c r="C40" s="43"/>
      <c r="N40" t="str">
        <f>IF(L41=8,"","increase score for:")</f>
        <v/>
      </c>
      <c r="U40" s="34"/>
    </row>
    <row r="41" spans="1:21" ht="27.75" customHeight="1" x14ac:dyDescent="0.2">
      <c r="A41" s="212"/>
      <c r="C41" s="43" t="str">
        <f>IF(VLOOKUP(D41,'Technical page'!$AO$8:$AQ$30,3,0)="OK","","major issue")</f>
        <v/>
      </c>
      <c r="D41" s="70" t="str">
        <f>'Chapter 1'!C66</f>
        <v>Q1.10</v>
      </c>
      <c r="E41" s="78" t="str">
        <f>'Chapter 1'!D66</f>
        <v>Jakým způsobem probíhá vyšetřování?</v>
      </c>
      <c r="F41" s="79"/>
      <c r="G41" s="80"/>
      <c r="H41" s="79"/>
      <c r="I41" s="79"/>
      <c r="J41" s="79"/>
      <c r="K41" s="66"/>
      <c r="L41" s="42">
        <f>COUNTBLANK(N41:U41)</f>
        <v>8</v>
      </c>
      <c r="N41" s="92" t="str">
        <f>IF(VLOOKUP(D41,'Specific reports'!$E$6:$H$112,4,FALSE)="increase score","ISO 9001","")</f>
        <v/>
      </c>
      <c r="O41" s="92" t="str">
        <f>IF(VLOOKUP(D41,'Specific reports'!$E$116:$H$222,4,FALSE)="increase score","ISO 14001","")</f>
        <v/>
      </c>
      <c r="P41" s="92" t="str">
        <f>IF(VLOOKUP(D41,'Specific reports'!$E$226:$H$332,4,FALSE)="increase score","ISO 26000","")</f>
        <v/>
      </c>
      <c r="Q41" s="92" t="str">
        <f>IF(VLOOKUP(D41,'Specific reports'!$E$336:$H$552,4,FALSE)="increase score","ISO 45001","")</f>
        <v/>
      </c>
      <c r="R41" s="92" t="str">
        <f>IF(VLOOKUP(D41,'Specific reports'!$E$556:$H$662,4,FALSE)="increase score","EMAS","")</f>
        <v/>
      </c>
      <c r="S41" s="92" t="str">
        <f>IF(VLOOKUP(D41,'Specific reports'!$E$666:$H$772,4,FALSE)="increase score","RC14001","")</f>
        <v/>
      </c>
      <c r="T41" s="92" t="str">
        <f>IF(VLOOKUP(D41,'Specific reports'!$E$776:$H$882,4,FALSE)="increase score","RCMS","")</f>
        <v/>
      </c>
    </row>
    <row r="42" spans="1:21" ht="15" customHeight="1" x14ac:dyDescent="0.2">
      <c r="A42" s="212"/>
      <c r="C42" s="43"/>
      <c r="D42" s="71"/>
      <c r="E42" s="44" t="s">
        <v>205</v>
      </c>
      <c r="G42" s="72">
        <f>VLOOKUP(D41,'Technical page'!$B10:$C$25,2,FALSE)</f>
        <v>4</v>
      </c>
      <c r="K42" s="73"/>
      <c r="N42" s="365" t="str">
        <f>CONCATENATE(G42," = ",HLOOKUP(" ",'Chapter 1'!E65:E70,Tips!G42+2))</f>
        <v>4 = Závěry vyšetřování jsou sdíleny v rámci celé organizace a získané zkušenosti jsou sdíleny s kolegy a zainteresovanými stranami.</v>
      </c>
      <c r="O42" s="365"/>
      <c r="P42" s="365"/>
      <c r="Q42" s="365"/>
      <c r="R42" s="365"/>
      <c r="S42" s="365"/>
      <c r="T42" s="365"/>
      <c r="U42" s="365"/>
    </row>
    <row r="43" spans="1:21" ht="82.25" customHeight="1" thickBot="1" x14ac:dyDescent="0.25">
      <c r="A43" s="212"/>
      <c r="C43" s="43"/>
      <c r="D43" s="74"/>
      <c r="E43" s="75" t="s">
        <v>206</v>
      </c>
      <c r="F43" s="57"/>
      <c r="G43" s="76" t="str">
        <f>VLOOKUP(CONCATENATE(D41,$M$3),'Technical page'!$BG$10:$BI$73,3,FALSE)</f>
        <v>It is recommended to annually review the system and to decide upon what is still needed, what can be left out, where are new issues arising…</v>
      </c>
      <c r="H43" s="57"/>
      <c r="I43" s="57"/>
      <c r="J43" s="57"/>
      <c r="K43" s="77"/>
      <c r="N43" s="365"/>
      <c r="O43" s="365"/>
      <c r="P43" s="365"/>
      <c r="Q43" s="365"/>
      <c r="R43" s="365"/>
      <c r="S43" s="365"/>
      <c r="T43" s="365"/>
      <c r="U43" s="365"/>
    </row>
    <row r="44" spans="1:21" ht="16" thickBot="1" x14ac:dyDescent="0.25">
      <c r="A44" s="212"/>
      <c r="B44" t="str">
        <f>'Chapter 1'!B72</f>
        <v>Zdroje, školení a zapojení zaměstnanců</v>
      </c>
      <c r="C44" s="43"/>
      <c r="N44" t="str">
        <f>IF(L45=8,"","increase score for:")</f>
        <v/>
      </c>
      <c r="U44" s="34"/>
    </row>
    <row r="45" spans="1:21" ht="35" customHeight="1" x14ac:dyDescent="0.2">
      <c r="A45" s="212"/>
      <c r="C45" s="43" t="str">
        <f>IF(VLOOKUP(D45,'Technical page'!$AO$8:$AQ$30,3,0)="OK","","major issue")</f>
        <v/>
      </c>
      <c r="D45" s="70" t="str">
        <f>'Chapter 1'!C74</f>
        <v>Q1.11</v>
      </c>
      <c r="E45" s="366" t="str">
        <f>'Chapter 1'!D74</f>
        <v>Jakým způsobem organizace zajišťuje procesy, čas a zdroje potřebné pro zlepšování procesů řízení HSE&amp;S?</v>
      </c>
      <c r="F45" s="366"/>
      <c r="G45" s="366"/>
      <c r="H45" s="366"/>
      <c r="I45" s="366"/>
      <c r="J45" s="366"/>
      <c r="K45" s="367"/>
      <c r="L45" s="42">
        <f>COUNTBLANK(N45:U45)</f>
        <v>8</v>
      </c>
      <c r="N45" s="92" t="str">
        <f>IF(VLOOKUP(D45,'Specific reports'!$E$6:$H$112,4,FALSE)="increase score","ISO 9001","")</f>
        <v/>
      </c>
      <c r="O45" s="92" t="str">
        <f>IF(VLOOKUP(D45,'Specific reports'!$E$116:$H$222,4,FALSE)="increase score","ISO 14001","")</f>
        <v/>
      </c>
      <c r="P45" s="92" t="str">
        <f>IF(VLOOKUP(D45,'Specific reports'!$E$226:$H$332,4,FALSE)="increase score","ISO 26000","")</f>
        <v/>
      </c>
      <c r="Q45" s="92" t="str">
        <f>IF(VLOOKUP(D45,'Specific reports'!$E$336:$H$552,4,FALSE)="increase score","ISO 45001","")</f>
        <v/>
      </c>
      <c r="R45" s="92" t="str">
        <f>IF(VLOOKUP(D45,'Specific reports'!$E$556:$H$662,4,FALSE)="increase score","EMAS","")</f>
        <v/>
      </c>
      <c r="S45" s="92" t="str">
        <f>IF(VLOOKUP(D45,'Specific reports'!$E$666:$H$772,4,FALSE)="increase score","RC14001","")</f>
        <v/>
      </c>
      <c r="T45" s="92" t="str">
        <f>IF(VLOOKUP(D45,'Specific reports'!$E$776:$H$882,4,FALSE)="increase score","RCMS","")</f>
        <v/>
      </c>
    </row>
    <row r="46" spans="1:21" ht="15" customHeight="1" x14ac:dyDescent="0.2">
      <c r="A46" s="212"/>
      <c r="C46" s="43"/>
      <c r="D46" s="71"/>
      <c r="E46" s="44" t="s">
        <v>205</v>
      </c>
      <c r="G46" s="72">
        <f>VLOOKUP(D45,'Technical page'!$B10:$C$25,2,FALSE)</f>
        <v>4</v>
      </c>
      <c r="K46" s="73"/>
      <c r="N46" s="365" t="str">
        <f>CONCATENATE(G46," = ",HLOOKUP(" ",'Chapter 1'!E73:E78,Tips!G46+2))</f>
        <v>4 = Požadované zdroje jsou zahrnuty do rozpočtu s cílem dosahovat zlepšení. Za účelem systematického hodnocení implementace se poskytují příslušné časové zdroje.</v>
      </c>
      <c r="O46" s="365"/>
      <c r="P46" s="365"/>
      <c r="Q46" s="365"/>
      <c r="R46" s="365"/>
      <c r="S46" s="365"/>
      <c r="T46" s="365"/>
      <c r="U46" s="365"/>
    </row>
    <row r="47" spans="1:21" ht="144" customHeight="1" thickBot="1" x14ac:dyDescent="0.25">
      <c r="A47" s="212"/>
      <c r="C47" s="43"/>
      <c r="D47" s="74"/>
      <c r="E47" s="75" t="s">
        <v>206</v>
      </c>
      <c r="F47" s="57"/>
      <c r="G47" s="76" t="str">
        <f>VLOOKUP(CONCATENATE(D45,$M$3),'Technical page'!$BG$10:$BI$73,3,FALSE)</f>
        <v>It is recommended to annually review the system and to decide upon what is still needed, what can be left out, where are new issues arising…</v>
      </c>
      <c r="H47" s="57"/>
      <c r="I47" s="57"/>
      <c r="J47" s="57"/>
      <c r="K47" s="77"/>
      <c r="N47" s="365"/>
      <c r="O47" s="365"/>
      <c r="P47" s="365"/>
      <c r="Q47" s="365"/>
      <c r="R47" s="365"/>
      <c r="S47" s="365"/>
      <c r="T47" s="365"/>
      <c r="U47" s="365"/>
    </row>
    <row r="48" spans="1:21" ht="16" thickBot="1" x14ac:dyDescent="0.25">
      <c r="A48" s="212"/>
      <c r="C48" s="43"/>
      <c r="N48" t="str">
        <f>IF(L49=8,"","increase score for:")</f>
        <v>increase score for:</v>
      </c>
      <c r="U48" s="34"/>
    </row>
    <row r="49" spans="1:21" x14ac:dyDescent="0.2">
      <c r="A49" s="212"/>
      <c r="C49" s="43" t="str">
        <f>IF(VLOOKUP(D49,'Technical page'!$AO$8:$AQ$30,3,0)="OK","","major issue")</f>
        <v/>
      </c>
      <c r="D49" s="70" t="str">
        <f>'Chapter 1'!C80</f>
        <v>Q1.12</v>
      </c>
      <c r="E49" s="78" t="str">
        <f>'Chapter 1'!D80</f>
        <v>Jak organizace zajišťuje, že zaměstnanci jsou si vědomi politik a procesů týkajících se zdraví, bezpečnosti, životního prostředí, energetiky a udržitelnosti?</v>
      </c>
      <c r="F49" s="49"/>
      <c r="G49" s="80"/>
      <c r="H49" s="49"/>
      <c r="I49" s="49"/>
      <c r="J49" s="49"/>
      <c r="K49" s="81"/>
      <c r="L49" s="42">
        <f>COUNTBLANK(N49:U49)</f>
        <v>7</v>
      </c>
      <c r="N49" s="92" t="str">
        <f>IF(VLOOKUP(D49,'Specific reports'!$E$6:$H$112,4,FALSE)="increase score","ISO 9001","")</f>
        <v/>
      </c>
      <c r="O49" s="92" t="str">
        <f>IF(VLOOKUP(D49,'Specific reports'!$E$116:$H$222,4,FALSE)="increase score","ISO 14001","")</f>
        <v/>
      </c>
      <c r="P49" s="92" t="str">
        <f>IF(VLOOKUP(D49,'Specific reports'!$E$226:$H$332,4,FALSE)="increase score","ISO 26000","")</f>
        <v/>
      </c>
      <c r="Q49" s="92" t="str">
        <f>IF(VLOOKUP(D49,'Specific reports'!$E$336:$H$552,4,FALSE)="increase score","ISO 45001","")</f>
        <v/>
      </c>
      <c r="R49" s="92" t="str">
        <f>IF(VLOOKUP(D49,'Specific reports'!$E$556:$H$662,4,FALSE)="increase score","EMAS","")</f>
        <v/>
      </c>
      <c r="S49" s="92" t="str">
        <f>IF(VLOOKUP(D49,'Specific reports'!$E$666:$H$772,4,FALSE)="increase score","RC14001","")</f>
        <v/>
      </c>
      <c r="T49" s="92" t="str">
        <f>IF(VLOOKUP(D49,'Specific reports'!$E$776:$H$882,4,FALSE)="increase score","RCMS","")</f>
        <v>RCMS</v>
      </c>
    </row>
    <row r="50" spans="1:21" ht="15" customHeight="1" x14ac:dyDescent="0.2">
      <c r="A50" s="212"/>
      <c r="C50" s="43"/>
      <c r="D50" s="71"/>
      <c r="E50" s="44" t="s">
        <v>205</v>
      </c>
      <c r="G50" s="72">
        <f>VLOOKUP(D49,'Technical page'!$B10:$C$25,2,FALSE)</f>
        <v>3</v>
      </c>
      <c r="K50" s="73"/>
      <c r="N50" s="365" t="str">
        <f>CONCATENATE(G50," = ",HLOOKUP(" ",'Chapter 1'!E79:E84,Tips!G50+2))</f>
        <v>3 = Existuje vnitřní komunikační plán, který stanoví následující položky: hlášení, komu, kdy a jakým komunikačním prostředkem se tato hlášení budou posílat s cílem zajistit adekvátní vnitřní komunikaci.</v>
      </c>
      <c r="O50" s="365"/>
      <c r="P50" s="365"/>
      <c r="Q50" s="365"/>
      <c r="R50" s="365"/>
      <c r="S50" s="365"/>
      <c r="T50" s="365"/>
      <c r="U50" s="365"/>
    </row>
    <row r="51" spans="1:21" ht="63" customHeight="1" thickBot="1" x14ac:dyDescent="0.25">
      <c r="A51" s="212"/>
      <c r="C51" s="43"/>
      <c r="D51" s="74"/>
      <c r="E51" s="75" t="s">
        <v>206</v>
      </c>
      <c r="F51" s="57"/>
      <c r="G51" s="76" t="str">
        <f>VLOOKUP(CONCATENATE(D49,$M$3),'Technical page'!$BG$10:$BI$73,3,FALSE)</f>
        <v xml:space="preserve">Evaluate the effectiveness of the internal communication plan through a possible regular survey: are employees aware? Which information do they still request? How many employees have you reached with the planned communication? Was the goal achieved? Did the message come across as expected? </v>
      </c>
      <c r="H51" s="57"/>
      <c r="I51" s="57"/>
      <c r="J51" s="57"/>
      <c r="K51" s="77"/>
      <c r="N51" s="365"/>
      <c r="O51" s="365"/>
      <c r="P51" s="365"/>
      <c r="Q51" s="365"/>
      <c r="R51" s="365"/>
      <c r="S51" s="365"/>
      <c r="T51" s="365"/>
      <c r="U51" s="365"/>
    </row>
    <row r="52" spans="1:21" ht="16" thickBot="1" x14ac:dyDescent="0.25">
      <c r="A52" s="212"/>
      <c r="C52" s="43"/>
      <c r="N52" t="str">
        <f>IF(L53=8,"","increase score for:")</f>
        <v/>
      </c>
      <c r="U52" s="34"/>
    </row>
    <row r="53" spans="1:21" x14ac:dyDescent="0.2">
      <c r="A53" s="212"/>
      <c r="C53" s="43" t="str">
        <f>IF(VLOOKUP(D53,'Technical page'!$AO$8:$AQ$30,3,0)="OK","","major issue")</f>
        <v/>
      </c>
      <c r="D53" s="70" t="str">
        <f>'Chapter 1'!C86</f>
        <v>Q1.13</v>
      </c>
      <c r="E53" s="366" t="str">
        <f>'Chapter 1'!D86</f>
        <v>Jakým způsobem organizace zajišťuje správné kompetence pracovníků, pokud jde o aspekty HSE&amp;S týkající se jejich práce?</v>
      </c>
      <c r="F53" s="366"/>
      <c r="G53" s="366"/>
      <c r="H53" s="366"/>
      <c r="I53" s="366"/>
      <c r="J53" s="366"/>
      <c r="K53" s="367"/>
      <c r="L53" s="42">
        <f>COUNTBLANK(N53:U53)</f>
        <v>8</v>
      </c>
      <c r="N53" s="92" t="str">
        <f>IF(VLOOKUP(D53,'Specific reports'!$E$6:$H$112,4,FALSE)="increase score","ISO 9001","")</f>
        <v/>
      </c>
      <c r="O53" s="92" t="str">
        <f>IF(VLOOKUP(D53,'Specific reports'!$E$116:$H$222,4,FALSE)="increase score","ISO 14001","")</f>
        <v/>
      </c>
      <c r="P53" s="92" t="str">
        <f>IF(VLOOKUP(D53,'Specific reports'!$E$226:$H$332,4,FALSE)="increase score","ISO 26000","")</f>
        <v/>
      </c>
      <c r="Q53" s="92" t="str">
        <f>IF(VLOOKUP(D53,'Specific reports'!$E$336:$H$552,4,FALSE)="increase score","ISO 45001","")</f>
        <v/>
      </c>
      <c r="R53" s="92" t="str">
        <f>IF(VLOOKUP(D53,'Specific reports'!$E$556:$H$662,4,FALSE)="increase score","EMAS","")</f>
        <v/>
      </c>
      <c r="S53" s="92" t="str">
        <f>IF(VLOOKUP(D53,'Specific reports'!$E$666:$H$772,4,FALSE)="increase score","RC14001","")</f>
        <v/>
      </c>
      <c r="T53" s="92" t="str">
        <f>IF(VLOOKUP(D53,'Specific reports'!$E$776:$H$882,4,FALSE)="increase score","RCMS","")</f>
        <v/>
      </c>
    </row>
    <row r="54" spans="1:21" ht="15" customHeight="1" x14ac:dyDescent="0.2">
      <c r="A54" s="212"/>
      <c r="C54" s="43"/>
      <c r="D54" s="71"/>
      <c r="E54" s="44" t="s">
        <v>205</v>
      </c>
      <c r="G54" s="72">
        <f>VLOOKUP(D53,'Technical page'!$B10:$C$25,2,FALSE)</f>
        <v>3</v>
      </c>
      <c r="K54" s="73"/>
      <c r="N54" s="365" t="str">
        <f>CONCATENATE(G54," = ",HLOOKUP(" ",'Chapter 1'!E85:E90,Tips!G54+2))</f>
        <v>3 = Na základě specifických potřeb zaměstnanců a dodavatelů se zřizují a spravují vzdělávací programy.</v>
      </c>
      <c r="O54" s="365"/>
      <c r="P54" s="365"/>
      <c r="Q54" s="365"/>
      <c r="R54" s="365"/>
      <c r="S54" s="365"/>
      <c r="T54" s="365"/>
      <c r="U54" s="365"/>
    </row>
    <row r="55" spans="1:21" ht="180.75" customHeight="1" thickBot="1" x14ac:dyDescent="0.25">
      <c r="A55" s="212"/>
      <c r="C55" s="43"/>
      <c r="D55" s="74"/>
      <c r="E55" s="75" t="s">
        <v>206</v>
      </c>
      <c r="F55" s="57"/>
      <c r="G55" s="76" t="str">
        <f>VLOOKUP(CONCATENATE(D53,$M$3),'Technical page'!$BG$10:$BI$73,3,FALSE)</f>
        <v xml:space="preserve">In order to be effective, the management system should include determination of competency for those employees that work in identified areas of significant risk through the organisation's risk assessment system.
</v>
      </c>
      <c r="H55" s="57"/>
      <c r="I55" s="57"/>
      <c r="J55" s="57"/>
      <c r="K55" s="77"/>
      <c r="N55" s="365"/>
      <c r="O55" s="365"/>
      <c r="P55" s="365"/>
      <c r="Q55" s="365"/>
      <c r="R55" s="365"/>
      <c r="S55" s="365"/>
      <c r="T55" s="365"/>
      <c r="U55" s="365"/>
    </row>
    <row r="56" spans="1:21" ht="16" thickBot="1" x14ac:dyDescent="0.25">
      <c r="A56" s="212"/>
      <c r="C56" s="43"/>
      <c r="N56" t="str">
        <f>IF(L57=8,"","increase score for:")</f>
        <v/>
      </c>
      <c r="U56" s="34"/>
    </row>
    <row r="57" spans="1:21" x14ac:dyDescent="0.2">
      <c r="A57" s="212"/>
      <c r="C57" s="43" t="str">
        <f>IF(VLOOKUP(D57,'Technical page'!$AO$8:$AQ$30,3,0)="OK","","major issue")</f>
        <v/>
      </c>
      <c r="D57" s="70" t="str">
        <f>'Chapter 1'!C92</f>
        <v>Q1.14</v>
      </c>
      <c r="E57" s="78" t="str">
        <f>'Chapter 1'!D92</f>
        <v>Jaká je struktura zapojení zaměstnanců?</v>
      </c>
      <c r="F57" s="49"/>
      <c r="G57" s="80"/>
      <c r="H57" s="49"/>
      <c r="I57" s="49"/>
      <c r="J57" s="49"/>
      <c r="K57" s="81"/>
      <c r="L57" s="42">
        <f>COUNTBLANK(N57:U57)</f>
        <v>8</v>
      </c>
      <c r="N57" s="92" t="str">
        <f>IF(VLOOKUP(D57,'Specific reports'!$E$6:$H$112,4,FALSE)="increase score","ISO 9001","")</f>
        <v/>
      </c>
      <c r="O57" s="92" t="str">
        <f>IF(VLOOKUP(D57,'Specific reports'!$E$116:$H$222,4,FALSE)="increase score","ISO 14001","")</f>
        <v/>
      </c>
      <c r="P57" s="92" t="str">
        <f>IF(VLOOKUP(D57,'Specific reports'!$E$226:$H$332,4,FALSE)="increase score","ISO 26000","")</f>
        <v/>
      </c>
      <c r="Q57" s="92" t="str">
        <f>IF(VLOOKUP(D57,'Specific reports'!$E$336:$H$552,4,FALSE)="increase score","ISO 45001","")</f>
        <v/>
      </c>
      <c r="R57" s="92" t="str">
        <f>IF(VLOOKUP(D57,'Specific reports'!$E$556:$H$662,4,FALSE)="increase score","EMAS","")</f>
        <v/>
      </c>
      <c r="S57" s="92" t="str">
        <f>IF(VLOOKUP(D57,'Specific reports'!$E$666:$H$772,4,FALSE)="increase score","RC14001","")</f>
        <v/>
      </c>
      <c r="T57" s="92" t="str">
        <f>IF(VLOOKUP(D57,'Specific reports'!$E$776:$H$882,4,FALSE)="increase score","RCMS","")</f>
        <v/>
      </c>
    </row>
    <row r="58" spans="1:21" ht="15" customHeight="1" x14ac:dyDescent="0.2">
      <c r="A58" s="212"/>
      <c r="C58" s="43"/>
      <c r="D58" s="71"/>
      <c r="E58" s="44" t="s">
        <v>205</v>
      </c>
      <c r="G58" s="72">
        <f>VLOOKUP(D57,'Technical page'!$B10:$C$25,2,FALSE)</f>
        <v>3</v>
      </c>
      <c r="K58" s="73"/>
      <c r="N58" s="365" t="str">
        <f>CONCATENATE(G58," = ",HLOOKUP(" ",'Chapter 1'!E91:E96,Tips!G58+2))</f>
        <v>3 = Organizace podporuje osobní iniciativy a začleňuje praktickou zpětnou vazbu z provozu do přezkoumání cílů a procesů. Organizace pořádá pravidelná setkání se zaměstnanci s cílem umožnit jim vyjadřovat své názory na politiku organizace týkající se HSE&amp;S.</v>
      </c>
      <c r="O58" s="365"/>
      <c r="P58" s="365"/>
      <c r="Q58" s="365"/>
      <c r="R58" s="365"/>
      <c r="S58" s="365"/>
      <c r="T58" s="365"/>
      <c r="U58" s="365"/>
    </row>
    <row r="59" spans="1:21" ht="216" customHeight="1" thickBot="1" x14ac:dyDescent="0.25">
      <c r="A59" s="212"/>
      <c r="C59" s="43"/>
      <c r="D59" s="74"/>
      <c r="E59" s="75" t="s">
        <v>206</v>
      </c>
      <c r="F59" s="57"/>
      <c r="G59" s="76" t="str">
        <f>VLOOKUP(CONCATENATE(D57,$M$3),'Technical page'!$BG$10:$BI$73,3,FALSE)</f>
        <v>Evaluate the effectiveness of the employee involvement.
Make employee's organisation a key partner for all decisions. Establish a system rewarding good suggestions.</v>
      </c>
      <c r="H59" s="57"/>
      <c r="I59" s="57"/>
      <c r="J59" s="57"/>
      <c r="K59" s="77"/>
      <c r="N59" s="365"/>
      <c r="O59" s="365"/>
      <c r="P59" s="365"/>
      <c r="Q59" s="365"/>
      <c r="R59" s="365"/>
      <c r="S59" s="365"/>
      <c r="T59" s="365"/>
      <c r="U59" s="365"/>
    </row>
    <row r="60" spans="1:21" ht="16" thickBot="1" x14ac:dyDescent="0.25">
      <c r="A60" s="212"/>
      <c r="B60" t="str">
        <f>'Chapter 1'!B98</f>
        <v>Správa dokumentů</v>
      </c>
      <c r="C60" s="43"/>
      <c r="N60" t="str">
        <f>IF(L61=8,"","increase score for:")</f>
        <v/>
      </c>
      <c r="U60" s="34"/>
    </row>
    <row r="61" spans="1:21" x14ac:dyDescent="0.2">
      <c r="A61" s="212"/>
      <c r="C61" s="43" t="str">
        <f>IF(VLOOKUP(D61,'Technical page'!$AO$8:$AQ$30,3,0)="OK","","major issue")</f>
        <v/>
      </c>
      <c r="D61" s="70" t="str">
        <f>'Chapter 1'!C100</f>
        <v>Q1.15</v>
      </c>
      <c r="E61" s="78" t="str">
        <f>'Chapter 1'!D100</f>
        <v>Jakým způsobem se řídí dokumentace HSE&amp;S?</v>
      </c>
      <c r="F61" s="49"/>
      <c r="G61" s="80"/>
      <c r="H61" s="49"/>
      <c r="I61" s="49"/>
      <c r="J61" s="49"/>
      <c r="K61" s="81"/>
      <c r="L61" s="42">
        <f>COUNTBLANK(N61:U61)</f>
        <v>8</v>
      </c>
      <c r="N61" s="92" t="str">
        <f>IF(VLOOKUP(D61,'Specific reports'!$E$6:$H$112,4,FALSE)="increase score","ISO 9001","")</f>
        <v/>
      </c>
      <c r="O61" s="92" t="str">
        <f>IF(VLOOKUP(D61,'Specific reports'!$E$116:$H$222,4,FALSE)="increase score","ISO 14001","")</f>
        <v/>
      </c>
      <c r="P61" s="92" t="str">
        <f>IF(VLOOKUP(D61,'Specific reports'!$E$226:$H$332,4,FALSE)="increase score","ISO 26000","")</f>
        <v/>
      </c>
      <c r="Q61" s="92" t="str">
        <f>IF(VLOOKUP(D61,'Specific reports'!$E$336:$H$552,4,FALSE)="increase score","ISO 45001","")</f>
        <v/>
      </c>
      <c r="R61" s="92" t="str">
        <f>IF(VLOOKUP(D61,'Specific reports'!$E$556:$H$662,4,FALSE)="increase score","EMAS","")</f>
        <v/>
      </c>
      <c r="S61" s="92" t="str">
        <f>IF(VLOOKUP(D61,'Specific reports'!$E$666:$H$772,4,FALSE)="increase score","RC14001","")</f>
        <v/>
      </c>
      <c r="T61" s="92" t="str">
        <f>IF(VLOOKUP(D61,'Specific reports'!$E$776:$H$882,4,FALSE)="increase score","RCMS","")</f>
        <v/>
      </c>
    </row>
    <row r="62" spans="1:21" ht="15" customHeight="1" x14ac:dyDescent="0.2">
      <c r="A62" s="212"/>
      <c r="C62" s="43"/>
      <c r="D62" s="71"/>
      <c r="E62" s="44" t="s">
        <v>205</v>
      </c>
      <c r="G62" s="72">
        <f>VLOOKUP(D61,'Technical page'!$B10:$C$25,2,FALSE)</f>
        <v>4</v>
      </c>
      <c r="K62" s="73"/>
      <c r="N62" s="365" t="str">
        <f>CONCATENATE(G62," = ",HLOOKUP(" ",'Chapter 1'!E99:E104,Tips!G62+2))</f>
        <v>4 = Vnitřní předpisy jsou přístupné všem zaměstnancům a standardy očekávaného obchodního chování jsou podepsány všemi zaměstnanci.</v>
      </c>
      <c r="O62" s="365"/>
      <c r="P62" s="365"/>
      <c r="Q62" s="365"/>
      <c r="R62" s="365"/>
      <c r="S62" s="365"/>
      <c r="T62" s="365"/>
      <c r="U62" s="365"/>
    </row>
    <row r="63" spans="1:21" ht="47" customHeight="1" thickBot="1" x14ac:dyDescent="0.25">
      <c r="A63" s="212"/>
      <c r="C63" s="43"/>
      <c r="D63" s="74"/>
      <c r="E63" s="75" t="s">
        <v>206</v>
      </c>
      <c r="F63" s="57"/>
      <c r="G63" s="76" t="str">
        <f>VLOOKUP(CONCATENATE(D61,$M$3),'Technical page'!$BG$10:$BI$73,3,FALSE)</f>
        <v>It is recommended to annually review the system and to decide upon what is still needed, what can be left out, where are new issues arising…</v>
      </c>
      <c r="H63" s="57"/>
      <c r="I63" s="57"/>
      <c r="J63" s="57"/>
      <c r="K63" s="77"/>
      <c r="N63" s="365"/>
      <c r="O63" s="365"/>
      <c r="P63" s="365"/>
      <c r="Q63" s="365"/>
      <c r="R63" s="365"/>
      <c r="S63" s="365"/>
      <c r="T63" s="365"/>
      <c r="U63" s="365"/>
    </row>
    <row r="64" spans="1:21" ht="16" thickBot="1" x14ac:dyDescent="0.25">
      <c r="A64" s="212"/>
      <c r="B64" t="str">
        <f>'Chapter 1'!B106</f>
        <v>Řízení změn</v>
      </c>
      <c r="C64" s="43"/>
      <c r="N64" t="str">
        <f>IF(L65=8,"","increase score for:")</f>
        <v/>
      </c>
      <c r="U64" s="34"/>
    </row>
    <row r="65" spans="1:21" x14ac:dyDescent="0.2">
      <c r="A65" s="212"/>
      <c r="C65" s="43" t="str">
        <f>IF(VLOOKUP(D65,'Technical page'!$AO$8:$AQ$30,3,0)="OK","","major issue")</f>
        <v/>
      </c>
      <c r="D65" s="70" t="str">
        <f>'Chapter 1'!C108</f>
        <v>Q1.16</v>
      </c>
      <c r="E65" s="78" t="str">
        <f>'Chapter 1'!D108</f>
        <v>Jakým způsobem jsou řízeny změny potenciálně ovlivňující HSE&amp;S (zdraví, bezpečnost, životní prostředí, energetiku a udržitelnost)?</v>
      </c>
      <c r="F65" s="49"/>
      <c r="G65" s="80"/>
      <c r="H65" s="49"/>
      <c r="I65" s="49"/>
      <c r="J65" s="49"/>
      <c r="K65" s="81"/>
      <c r="L65" s="42">
        <f>COUNTBLANK(N65:U65)</f>
        <v>8</v>
      </c>
      <c r="N65" s="92" t="str">
        <f>IF(VLOOKUP(D65,'Specific reports'!$E$6:$H$112,4,FALSE)="increase score","ISO 9001","")</f>
        <v/>
      </c>
      <c r="O65" s="92" t="str">
        <f>IF(VLOOKUP(D65,'Specific reports'!$E$116:$H$222,4,FALSE)="increase score","ISO 14001","")</f>
        <v/>
      </c>
      <c r="P65" s="92" t="str">
        <f>IF(VLOOKUP(D65,'Specific reports'!$E$226:$H$332,4,FALSE)="increase score","ISO 26000","")</f>
        <v/>
      </c>
      <c r="Q65" s="92" t="str">
        <f>IF(VLOOKUP(D65,'Specific reports'!$E$336:$H$552,4,FALSE)="increase score","ISO 45001","")</f>
        <v/>
      </c>
      <c r="R65" s="92" t="str">
        <f>IF(VLOOKUP(D65,'Specific reports'!$E$556:$H$662,4,FALSE)="increase score","EMAS","")</f>
        <v/>
      </c>
      <c r="S65" s="92" t="str">
        <f>IF(VLOOKUP(D65,'Specific reports'!$E$666:$H$772,4,FALSE)="increase score","RC14001","")</f>
        <v/>
      </c>
      <c r="T65" s="92" t="str">
        <f>IF(VLOOKUP(D65,'Specific reports'!$E$776:$H$882,4,FALSE)="increase score","RCMS","")</f>
        <v/>
      </c>
    </row>
    <row r="66" spans="1:21" ht="15" customHeight="1" x14ac:dyDescent="0.2">
      <c r="A66" s="212"/>
      <c r="C66" s="43"/>
      <c r="D66" s="71"/>
      <c r="E66" s="44" t="s">
        <v>205</v>
      </c>
      <c r="G66" s="72">
        <f>VLOOKUP(D65,'Technical page'!$B10:$C$25,2,FALSE)</f>
        <v>3</v>
      </c>
      <c r="K66" s="73"/>
      <c r="N66" s="365" t="str">
        <f>CONCATENATE(G66," = ",HLOOKUP(" ",'Chapter 1'!E107:E112,Tips!G66+2))</f>
        <v>3 = Existuje postup pro řízení změn (všech typů včetně klasifikace látek a přípravků). Tento protokol zajišťuje revizi provozních předpisů, zařízení (včetně osobních ochranných pomůcek), hodnocení rizik HSE&amp;S, povolení a dokumentů (pokud se to vyžaduje), jakož i sdílení informací se stranami zapojenými do procesu. Postup určuje osoby, které jsou odpovědné za proces MoC a které jsou oprávněny podepisovat/schvalovat přezkum změn.</v>
      </c>
      <c r="O66" s="365"/>
      <c r="P66" s="365"/>
      <c r="Q66" s="365"/>
      <c r="R66" s="365"/>
      <c r="S66" s="365"/>
      <c r="T66" s="365"/>
      <c r="U66" s="365"/>
    </row>
    <row r="67" spans="1:21" ht="46.5" customHeight="1" thickBot="1" x14ac:dyDescent="0.25">
      <c r="A67" s="212"/>
      <c r="C67" s="43"/>
      <c r="D67" s="74"/>
      <c r="E67" s="75" t="s">
        <v>206</v>
      </c>
      <c r="F67" s="57"/>
      <c r="G67" s="76" t="str">
        <f>VLOOKUP(CONCATENATE(D65,$M$3),'Technical page'!$BG$10:$BI$73,3,FALSE)</f>
        <v>Set up a Management of Change Register to keep the overview for all concerned staff. This overview shall be updated and show the actual state of all projects.
Information and training of staff (including contractors) is key.</v>
      </c>
      <c r="H67" s="57"/>
      <c r="I67" s="57"/>
      <c r="J67" s="57"/>
      <c r="K67" s="77"/>
      <c r="N67" s="365"/>
      <c r="O67" s="365"/>
      <c r="P67" s="365"/>
      <c r="Q67" s="365"/>
      <c r="R67" s="365"/>
      <c r="S67" s="365"/>
      <c r="T67" s="365"/>
      <c r="U67" s="365"/>
    </row>
    <row r="68" spans="1:21" x14ac:dyDescent="0.2">
      <c r="A68" s="212"/>
    </row>
    <row r="69" spans="1:21" ht="21" x14ac:dyDescent="0.25">
      <c r="A69" s="212"/>
      <c r="B69" s="212"/>
      <c r="C69" s="221" t="s">
        <v>208</v>
      </c>
      <c r="D69" s="217" t="s">
        <v>9</v>
      </c>
      <c r="E69" s="212"/>
      <c r="F69" s="212"/>
      <c r="G69" s="216"/>
      <c r="H69" s="212"/>
      <c r="I69" s="212"/>
      <c r="J69" s="212"/>
      <c r="K69" s="212"/>
      <c r="L69" s="210"/>
      <c r="M69" s="215"/>
      <c r="N69" s="212"/>
      <c r="O69" s="212"/>
      <c r="P69" s="212"/>
      <c r="Q69" s="212"/>
      <c r="R69" s="212"/>
      <c r="S69" s="212"/>
      <c r="T69" s="212"/>
      <c r="U69" s="212"/>
    </row>
    <row r="70" spans="1:21" ht="16" thickBot="1" x14ac:dyDescent="0.25">
      <c r="A70" s="212"/>
      <c r="B70" t="str">
        <f>'Chapter 2'!B4</f>
        <v>Bezpečnost a ochrana zdraví při práci</v>
      </c>
      <c r="C70" s="4"/>
      <c r="D70" s="4"/>
      <c r="E70"/>
      <c r="G70" s="46"/>
      <c r="N70" t="str">
        <f>IF(L71=8,"","increase score for:")</f>
        <v/>
      </c>
      <c r="U70" s="34"/>
    </row>
    <row r="71" spans="1:21" x14ac:dyDescent="0.2">
      <c r="A71" s="212"/>
      <c r="C71" s="43" t="str">
        <f>IF(VLOOKUP(D71,'Technical page'!$AO$124:$AQ$168,3,0)="OK","","major issue")</f>
        <v/>
      </c>
      <c r="D71" s="70" t="str">
        <f>'Chapter 2'!C6</f>
        <v>Q2.1</v>
      </c>
      <c r="E71" s="78" t="str">
        <f>'Chapter 2'!D6</f>
        <v>Jak se management zavázal k ochraně zdraví a bezpečnosti při práci (dále jen "BOZP")?</v>
      </c>
      <c r="F71" s="49"/>
      <c r="G71" s="80"/>
      <c r="H71" s="49"/>
      <c r="I71" s="49"/>
      <c r="J71" s="49"/>
      <c r="K71" s="81"/>
      <c r="L71" s="42">
        <f>COUNTBLANK(N71:U71)</f>
        <v>8</v>
      </c>
      <c r="N71" s="92" t="str">
        <f>IF(VLOOKUP(D71,'Specific reports'!$E$6:$H$112,4,FALSE)="increase score","ISO 9001","")</f>
        <v/>
      </c>
      <c r="O71" s="92" t="str">
        <f>IF(VLOOKUP(D71,'Specific reports'!$E$116:$H$222,4,FALSE)="increase score","ISO 14001","")</f>
        <v/>
      </c>
      <c r="P71" s="92" t="str">
        <f>IF(VLOOKUP(D71,'Specific reports'!$E$226:$H$332,4,FALSE)="increase score","ISO 26000","")</f>
        <v/>
      </c>
      <c r="Q71" s="92" t="str">
        <f>IF(VLOOKUP(D71,'Specific reports'!$E$336:$H$552,4,FALSE)="increase score","ISO 45001","")</f>
        <v/>
      </c>
      <c r="R71" s="92" t="str">
        <f>IF(VLOOKUP(D71,'Specific reports'!$E$556:$H$662,4,FALSE)="increase score","EMAS","")</f>
        <v/>
      </c>
      <c r="S71" s="92" t="str">
        <f>IF(VLOOKUP(D71,'Specific reports'!$E$666:$H$772,4,FALSE)="increase score","RC14001","")</f>
        <v/>
      </c>
      <c r="T71" s="92" t="str">
        <f>IF(VLOOKUP(D71,'Specific reports'!$E$776:$H$882,4,FALSE)="increase score","RCMS","")</f>
        <v/>
      </c>
    </row>
    <row r="72" spans="1:21" ht="15" customHeight="1" x14ac:dyDescent="0.2">
      <c r="A72" s="212"/>
      <c r="C72" s="43"/>
      <c r="D72" s="71"/>
      <c r="E72" s="44" t="s">
        <v>205</v>
      </c>
      <c r="G72" s="72">
        <f>VLOOKUP(D71,'Technical page'!$B$124:$C$168,2,FALSE)</f>
        <v>3</v>
      </c>
      <c r="K72" s="73"/>
      <c r="N72" s="365" t="str">
        <f>CONCATENATE(G72," = ",HLOOKUP(" ",'Chapter 2'!D5:E10,Tips!G72+2))</f>
        <v>3 = Na všech úrovních organizace byly stanoveny jasné odpovědnosti s cílem zabránit nehodám a uplatňovat zásady společnosti. Zaměstnancům, kteří se podílejí na řízení BOZP, byly přiděleny jasné cíle s cílem podpořit výkonnost, a to na základě úrovně jejich odpovědnosti.</v>
      </c>
      <c r="O72" s="365"/>
      <c r="P72" s="365"/>
      <c r="Q72" s="365"/>
      <c r="R72" s="365"/>
      <c r="S72" s="365"/>
      <c r="T72" s="365"/>
      <c r="U72" s="365"/>
    </row>
    <row r="73" spans="1:21" ht="67.5" customHeight="1" thickBot="1" x14ac:dyDescent="0.25">
      <c r="A73" s="212"/>
      <c r="C73" s="43"/>
      <c r="D73" s="74"/>
      <c r="E73" s="75" t="s">
        <v>206</v>
      </c>
      <c r="F73" s="57"/>
      <c r="G73" s="76" t="str">
        <f>VLOOKUP(CONCATENATE(D71,$M$3),'Technical page'!$BG$124:$BI$303,3,FALSE)</f>
        <v>Involve the employees in the policy development.</v>
      </c>
      <c r="H73" s="57"/>
      <c r="I73" s="57"/>
      <c r="J73" s="57"/>
      <c r="K73" s="77"/>
      <c r="N73" s="365"/>
      <c r="O73" s="365"/>
      <c r="P73" s="365"/>
      <c r="Q73" s="365"/>
      <c r="R73" s="365"/>
      <c r="S73" s="365"/>
      <c r="T73" s="365"/>
      <c r="U73" s="365"/>
    </row>
    <row r="74" spans="1:21" ht="16" thickBot="1" x14ac:dyDescent="0.25">
      <c r="A74" s="212"/>
      <c r="C74" s="4"/>
      <c r="D74" s="4"/>
      <c r="E74"/>
      <c r="G74" s="46"/>
      <c r="N74" t="str">
        <f>IF(L75=8,"","increase score for:")</f>
        <v/>
      </c>
      <c r="U74" s="34"/>
    </row>
    <row r="75" spans="1:21" x14ac:dyDescent="0.2">
      <c r="A75" s="212"/>
      <c r="C75" s="43" t="str">
        <f>IF(VLOOKUP(D75,'Technical page'!$AO$124:$AQ$168,3,0)="OK","","major issue")</f>
        <v/>
      </c>
      <c r="D75" s="70" t="str">
        <f>'Chapter 2'!C12</f>
        <v>Q2.2</v>
      </c>
      <c r="E75" s="78" t="str">
        <f>'Chapter 2'!D12</f>
        <v>Jakým způsobem se určují rizika a expozice v souvislosti s BOZP?</v>
      </c>
      <c r="F75" s="49"/>
      <c r="G75" s="80"/>
      <c r="H75" s="49"/>
      <c r="I75" s="49"/>
      <c r="J75" s="49"/>
      <c r="K75" s="81"/>
      <c r="L75" s="42">
        <f>COUNTBLANK(N75:U75)</f>
        <v>8</v>
      </c>
      <c r="N75" s="92" t="str">
        <f>IF(VLOOKUP(D75,'Specific reports'!$E$6:$H$112,4,FALSE)="increase score","ISO 9001","")</f>
        <v/>
      </c>
      <c r="O75" s="92" t="str">
        <f>IF(VLOOKUP(D75,'Specific reports'!$E$116:$H$222,4,FALSE)="increase score","ISO 14001","")</f>
        <v/>
      </c>
      <c r="P75" s="92" t="str">
        <f>IF(VLOOKUP(D75,'Specific reports'!$E$226:$H$332,4,FALSE)="increase score","ISO 26000","")</f>
        <v/>
      </c>
      <c r="Q75" s="92" t="str">
        <f>IF(VLOOKUP(D75,'Specific reports'!$E$336:$H$552,4,FALSE)="increase score","ISO 45001","")</f>
        <v/>
      </c>
      <c r="R75" s="92" t="str">
        <f>IF(VLOOKUP(D75,'Specific reports'!$E$556:$H$662,4,FALSE)="increase score","EMAS","")</f>
        <v/>
      </c>
      <c r="S75" s="92" t="str">
        <f>IF(VLOOKUP(D75,'Specific reports'!$E$666:$H$772,4,FALSE)="increase score","RC14001","")</f>
        <v/>
      </c>
      <c r="T75" s="92" t="str">
        <f>IF(VLOOKUP(D75,'Specific reports'!$E$776:$H$882,4,FALSE)="increase score","RCMS","")</f>
        <v/>
      </c>
    </row>
    <row r="76" spans="1:21" ht="15" customHeight="1" x14ac:dyDescent="0.2">
      <c r="A76" s="212"/>
      <c r="C76" s="43"/>
      <c r="D76" s="71"/>
      <c r="E76" s="44" t="s">
        <v>205</v>
      </c>
      <c r="G76" s="72">
        <f>VLOOKUP(D75,'Technical page'!$B$124:$C$168,2,FALSE)</f>
        <v>4</v>
      </c>
      <c r="K76" s="73"/>
      <c r="N76" s="365" t="str">
        <f>CONCATENATE(G76," = ",HLOOKUP(" ",'Chapter 2'!D11:E16,Tips!G76+2))</f>
        <v>4 = V souvislosti s definovanými scénáři havárií byly stanoveny následující aspekty:
* Účinky nebezpečných jevů na veřejné zdraví a bezpečnost a jejich intenzita (rozsah závažnosti) 
* pravděpodobnost výskytu (stupnice pravděpodobnosti) a následné stanovení míry rizika nebo kritičnosti (spojení závažnosti a pravděpodobnosti), přičemž informace se sdílejí se zainteresovanými stranami.</v>
      </c>
      <c r="O76" s="365"/>
      <c r="P76" s="365"/>
      <c r="Q76" s="365"/>
      <c r="R76" s="365"/>
      <c r="S76" s="365"/>
      <c r="T76" s="365"/>
      <c r="U76" s="365"/>
    </row>
    <row r="77" spans="1:21" ht="150" customHeight="1" thickBot="1" x14ac:dyDescent="0.25">
      <c r="A77" s="212"/>
      <c r="C77" s="43"/>
      <c r="D77" s="74"/>
      <c r="E77" s="75" t="s">
        <v>206</v>
      </c>
      <c r="F77" s="57"/>
      <c r="G77" s="76" t="str">
        <f>VLOOKUP(CONCATENATE(D75,$M$3),'Technical page'!$BG$124:$BI$303,3,FALSE)</f>
        <v>No need to immediately change strategy, however always seek improvement.</v>
      </c>
      <c r="H77" s="57"/>
      <c r="I77" s="57"/>
      <c r="J77" s="57"/>
      <c r="K77" s="77"/>
      <c r="N77" s="365"/>
      <c r="O77" s="365"/>
      <c r="P77" s="365"/>
      <c r="Q77" s="365"/>
      <c r="R77" s="365"/>
      <c r="S77" s="365"/>
      <c r="T77" s="365"/>
      <c r="U77" s="365"/>
    </row>
    <row r="78" spans="1:21" ht="16" thickBot="1" x14ac:dyDescent="0.25">
      <c r="A78" s="212"/>
      <c r="C78" s="4"/>
      <c r="D78" s="4"/>
      <c r="E78"/>
      <c r="G78" s="46"/>
      <c r="N78" t="str">
        <f>IF(L79=8,"","increase score for:")</f>
        <v/>
      </c>
      <c r="U78" s="34"/>
    </row>
    <row r="79" spans="1:21" ht="27.75" customHeight="1" x14ac:dyDescent="0.2">
      <c r="A79" s="212"/>
      <c r="C79" s="43" t="str">
        <f>IF(VLOOKUP(D79,'Technical page'!$AO$124:$AQ$168,3,0)="OK","","major issue")</f>
        <v/>
      </c>
      <c r="D79" s="70" t="str">
        <f>'Chapter 2'!C18</f>
        <v>Q2.3</v>
      </c>
      <c r="E79" s="78" t="str">
        <f>'Chapter 2'!D18</f>
        <v>How are medical requirements evaluated?</v>
      </c>
      <c r="F79" s="49"/>
      <c r="G79" s="80"/>
      <c r="H79" s="49"/>
      <c r="I79" s="49"/>
      <c r="J79" s="49"/>
      <c r="K79" s="81"/>
      <c r="L79" s="42">
        <f>COUNTBLANK(N79:U79)</f>
        <v>8</v>
      </c>
      <c r="N79" s="92" t="str">
        <f>IF(VLOOKUP(D79,'Specific reports'!$E$6:$H$112,4,FALSE)="increase score","ISO 9001","")</f>
        <v/>
      </c>
      <c r="O79" s="92" t="str">
        <f>IF(VLOOKUP(D79,'Specific reports'!$E$116:$H$222,4,FALSE)="increase score","ISO 14001","")</f>
        <v/>
      </c>
      <c r="P79" s="92" t="str">
        <f>IF(VLOOKUP(D79,'Specific reports'!$E$226:$H$332,4,FALSE)="increase score","ISO 26000","")</f>
        <v/>
      </c>
      <c r="Q79" s="92" t="str">
        <f>IF(VLOOKUP(D79,'Specific reports'!$E$336:$H$552,4,FALSE)="increase score","ISO 45001","")</f>
        <v/>
      </c>
      <c r="R79" s="92" t="str">
        <f>IF(VLOOKUP(D79,'Specific reports'!$E$556:$H$662,4,FALSE)="increase score","EMAS","")</f>
        <v/>
      </c>
      <c r="S79" s="92" t="str">
        <f>IF(VLOOKUP(D79,'Specific reports'!$E$666:$H$772,4,FALSE)="increase score","RC14001","")</f>
        <v/>
      </c>
      <c r="T79" s="92" t="str">
        <f>IF(VLOOKUP(D79,'Specific reports'!$E$776:$H$882,4,FALSE)="increase score","RCMS","")</f>
        <v/>
      </c>
    </row>
    <row r="80" spans="1:21" ht="15" customHeight="1" x14ac:dyDescent="0.2">
      <c r="A80" s="212"/>
      <c r="C80" s="43"/>
      <c r="D80" s="71"/>
      <c r="E80" s="44" t="s">
        <v>205</v>
      </c>
      <c r="G80" s="72">
        <f>VLOOKUP(D79,'Technical page'!$B$124:$C$168,2,FALSE)</f>
        <v>4</v>
      </c>
      <c r="K80" s="73"/>
      <c r="N80" s="365" t="str">
        <f>CONCATENATE(G80," = ",HLOOKUP(" ",'Chapter 2'!D17:E22,Tips!G80+2))</f>
        <v>4 = Organizace nabízí další služby pro školení a podporu zaměstnanců v oblasti zvyšování zdraví a bezpečnosti.</v>
      </c>
      <c r="O80" s="365"/>
      <c r="P80" s="365"/>
      <c r="Q80" s="365"/>
      <c r="R80" s="365"/>
      <c r="S80" s="365"/>
      <c r="T80" s="365"/>
      <c r="U80" s="365"/>
    </row>
    <row r="81" spans="1:21" ht="168" customHeight="1" thickBot="1" x14ac:dyDescent="0.25">
      <c r="A81" s="212"/>
      <c r="C81" s="43"/>
      <c r="D81" s="74"/>
      <c r="E81" s="75" t="s">
        <v>206</v>
      </c>
      <c r="F81" s="57"/>
      <c r="G81" s="76" t="str">
        <f>VLOOKUP(CONCATENATE(D79,$M$3),'Technical page'!$BG$124:$BI$303,3,FALSE)</f>
        <v>No need to immediately change strategy, however always seek improvement.</v>
      </c>
      <c r="H81" s="57"/>
      <c r="I81" s="57"/>
      <c r="J81" s="57"/>
      <c r="K81" s="77"/>
      <c r="N81" s="365"/>
      <c r="O81" s="365"/>
      <c r="P81" s="365"/>
      <c r="Q81" s="365"/>
      <c r="R81" s="365"/>
      <c r="S81" s="365"/>
      <c r="T81" s="365"/>
      <c r="U81" s="365"/>
    </row>
    <row r="82" spans="1:21" ht="16" thickBot="1" x14ac:dyDescent="0.25">
      <c r="A82" s="212"/>
      <c r="C82" s="43"/>
      <c r="N82" t="str">
        <f>IF(L83=8,"","increase score for:")</f>
        <v/>
      </c>
      <c r="U82" s="34"/>
    </row>
    <row r="83" spans="1:21" ht="31.5" customHeight="1" x14ac:dyDescent="0.2">
      <c r="A83" s="212"/>
      <c r="C83" s="43" t="str">
        <f>IF(VLOOKUP(D83,'Technical page'!$AO$124:$AQ$168,3,0)="OK","","major issue")</f>
        <v/>
      </c>
      <c r="D83" s="70" t="str">
        <f>'Chapter 2'!C24</f>
        <v>Q2.4</v>
      </c>
      <c r="E83" s="78" t="str">
        <f>'Chapter 2'!D24</f>
        <v>Jakým způsobem zlepšuje organizace BOZP?</v>
      </c>
      <c r="F83" s="78"/>
      <c r="G83" s="80"/>
      <c r="H83" s="49"/>
      <c r="I83" s="49"/>
      <c r="J83" s="49"/>
      <c r="K83" s="81"/>
      <c r="L83" s="42">
        <f>COUNTBLANK(N83:U83)</f>
        <v>8</v>
      </c>
      <c r="N83" s="92" t="str">
        <f>IF(VLOOKUP(D83,'Specific reports'!$E$6:$H$112,4,FALSE)="increase score","ISO 9001","")</f>
        <v/>
      </c>
      <c r="O83" s="92" t="str">
        <f>IF(VLOOKUP(D83,'Specific reports'!$E$116:$H$222,4,FALSE)="increase score","ISO 14001","")</f>
        <v/>
      </c>
      <c r="P83" s="92" t="str">
        <f>IF(VLOOKUP(D83,'Specific reports'!$E$226:$H$332,4,FALSE)="increase score","ISO 26000","")</f>
        <v/>
      </c>
      <c r="Q83" s="92" t="str">
        <f>IF(VLOOKUP(D83,'Specific reports'!$E$336:$H$552,4,FALSE)="increase score","ISO 45001","")</f>
        <v/>
      </c>
      <c r="R83" s="92" t="str">
        <f>IF(VLOOKUP(D83,'Specific reports'!$E$556:$H$662,4,FALSE)="increase score","EMAS","")</f>
        <v/>
      </c>
      <c r="S83" s="92" t="str">
        <f>IF(VLOOKUP(D83,'Specific reports'!$E$666:$H$772,4,FALSE)="increase score","RC14001","")</f>
        <v/>
      </c>
      <c r="T83" s="92" t="str">
        <f>IF(VLOOKUP(D83,'Specific reports'!$E$776:$H$882,4,FALSE)="increase score","RCMS","")</f>
        <v/>
      </c>
    </row>
    <row r="84" spans="1:21" ht="15" customHeight="1" x14ac:dyDescent="0.2">
      <c r="A84" s="212"/>
      <c r="C84" s="43"/>
      <c r="D84" s="71"/>
      <c r="E84" s="44" t="s">
        <v>205</v>
      </c>
      <c r="G84" s="72">
        <f>VLOOKUP(D83,'Technical page'!$B$124:$C$168,2,FALSE)</f>
        <v>4</v>
      </c>
      <c r="K84" s="73"/>
      <c r="N84" s="365" t="str">
        <f>CONCATENATE(G84," = ",HLOOKUP(" ",'Chapter 2'!D23:E28,Tips!G84+2))</f>
        <v>4 = Program BOZP se na základě jeho účinnosti pravidelně vyhodnocuje (např. třetí stranou, prostřednictvím ukazatelů výkonnosti) a přijímají se pravidelné opatření s cílem seznámit zaměstnance a dodavatele o rizicích a příležitostech a umožnit jim účastnit se programu. Výsledkem analýz údajů jsou prediktivní poznatky.</v>
      </c>
      <c r="O84" s="365"/>
      <c r="P84" s="365"/>
      <c r="Q84" s="365"/>
      <c r="R84" s="365"/>
      <c r="S84" s="365"/>
      <c r="T84" s="365"/>
      <c r="U84" s="365"/>
    </row>
    <row r="85" spans="1:21" ht="92" customHeight="1" thickBot="1" x14ac:dyDescent="0.25">
      <c r="A85" s="212"/>
      <c r="C85" s="43"/>
      <c r="D85" s="74"/>
      <c r="E85" s="75" t="s">
        <v>206</v>
      </c>
      <c r="F85" s="57"/>
      <c r="G85" s="76" t="str">
        <f>VLOOKUP(CONCATENATE(D83,$M$3),'Technical page'!$BG$124:$BI$303,3,FALSE)</f>
        <v>No need to immediately change strategy, however always seek improvement.</v>
      </c>
      <c r="H85" s="57"/>
      <c r="I85" s="57"/>
      <c r="J85" s="57"/>
      <c r="K85" s="77"/>
      <c r="N85" s="365"/>
      <c r="O85" s="365"/>
      <c r="P85" s="365"/>
      <c r="Q85" s="365"/>
      <c r="R85" s="365"/>
      <c r="S85" s="365"/>
      <c r="T85" s="365"/>
      <c r="U85" s="365"/>
    </row>
    <row r="86" spans="1:21" ht="16" thickBot="1" x14ac:dyDescent="0.25">
      <c r="A86" s="212"/>
      <c r="C86" s="43"/>
      <c r="N86" t="str">
        <f>IF(L87=8,"","increase score for:")</f>
        <v/>
      </c>
      <c r="U86" s="34"/>
    </row>
    <row r="87" spans="1:21" ht="28.5" customHeight="1" x14ac:dyDescent="0.2">
      <c r="A87" s="212"/>
      <c r="C87" s="43" t="str">
        <f>IF(VLOOKUP(D87,'Technical page'!$AO$124:$AQ$168,3,0)="OK","","major issue")</f>
        <v/>
      </c>
      <c r="D87" s="70" t="str">
        <f>'Chapter 2'!C30</f>
        <v>Q2.5</v>
      </c>
      <c r="E87" s="78" t="str">
        <f>'Chapter 2'!D30</f>
        <v>Jakým způsobem probíhá údržba a udržování pořádku s cílem zajistit bezpečnost provozů, zařízení, nástrojů a (bezpečnostních) pomůcek?</v>
      </c>
      <c r="F87" s="78"/>
      <c r="G87" s="80"/>
      <c r="H87" s="49"/>
      <c r="I87" s="49"/>
      <c r="J87" s="49"/>
      <c r="K87" s="81"/>
      <c r="L87" s="42">
        <f>COUNTBLANK(N87:U87)</f>
        <v>8</v>
      </c>
      <c r="N87" s="92" t="str">
        <f>IF(VLOOKUP(D87,'Specific reports'!$E$6:$H$112,4,FALSE)="increase score","ISO 9001","")</f>
        <v/>
      </c>
      <c r="O87" s="92" t="str">
        <f>IF(VLOOKUP(D87,'Specific reports'!$E$116:$H$222,4,FALSE)="increase score","ISO 14001","")</f>
        <v/>
      </c>
      <c r="P87" s="92" t="str">
        <f>IF(VLOOKUP(D87,'Specific reports'!$E$226:$H$332,4,FALSE)="increase score","ISO 26000","")</f>
        <v/>
      </c>
      <c r="Q87" s="92" t="str">
        <f>IF(VLOOKUP(D87,'Specific reports'!$E$336:$H$552,4,FALSE)="increase score","ISO 45001","")</f>
        <v/>
      </c>
      <c r="R87" s="92" t="str">
        <f>IF(VLOOKUP(D87,'Specific reports'!$E$556:$H$662,4,FALSE)="increase score","EMAS","")</f>
        <v/>
      </c>
      <c r="S87" s="92" t="str">
        <f>IF(VLOOKUP(D87,'Specific reports'!$E$666:$H$772,4,FALSE)="increase score","RC14001","")</f>
        <v/>
      </c>
      <c r="T87" s="92" t="str">
        <f>IF(VLOOKUP(D87,'Specific reports'!$E$776:$H$882,4,FALSE)="increase score","RCMS","")</f>
        <v/>
      </c>
    </row>
    <row r="88" spans="1:21" ht="15" customHeight="1" x14ac:dyDescent="0.2">
      <c r="A88" s="212"/>
      <c r="C88" s="43"/>
      <c r="D88" s="71"/>
      <c r="E88" s="44" t="s">
        <v>205</v>
      </c>
      <c r="G88" s="72">
        <f>VLOOKUP(D87,'Technical page'!$B$124:$C$168,2,FALSE)</f>
        <v>4</v>
      </c>
      <c r="K88" s="73"/>
      <c r="N88" s="365" t="str">
        <f>CONCATENATE(G88," = ",HLOOKUP(" ",'Chapter 2'!D29:E34,Tips!G88+2))</f>
        <v>4 = Organizace zřídila sofistikovaný program údržby a kontroly, který se opírá o rizika nebo poznatky.</v>
      </c>
      <c r="O88" s="365"/>
      <c r="P88" s="365"/>
      <c r="Q88" s="365"/>
      <c r="R88" s="365"/>
      <c r="S88" s="365"/>
      <c r="T88" s="365"/>
      <c r="U88" s="365"/>
    </row>
    <row r="89" spans="1:21" ht="31.5" customHeight="1" thickBot="1" x14ac:dyDescent="0.25">
      <c r="A89" s="212"/>
      <c r="C89" s="43"/>
      <c r="D89" s="74"/>
      <c r="E89" s="75" t="s">
        <v>206</v>
      </c>
      <c r="F89" s="57"/>
      <c r="G89" s="76" t="str">
        <f>VLOOKUP(CONCATENATE(D87,$M$3),'Technical page'!$BG$124:$BI$303,3,FALSE)</f>
        <v>No need to immediately change strategy, however always seek improvement.</v>
      </c>
      <c r="H89" s="57"/>
      <c r="I89" s="57"/>
      <c r="J89" s="57"/>
      <c r="K89" s="77"/>
      <c r="N89" s="365"/>
      <c r="O89" s="365"/>
      <c r="P89" s="365"/>
      <c r="Q89" s="365"/>
      <c r="R89" s="365"/>
      <c r="S89" s="365"/>
      <c r="T89" s="365"/>
      <c r="U89" s="365"/>
    </row>
    <row r="90" spans="1:21" ht="16" thickBot="1" x14ac:dyDescent="0.25">
      <c r="A90" s="212"/>
      <c r="C90" s="43"/>
      <c r="N90" t="str">
        <f>IF(L91=8,"","increase score for:")</f>
        <v/>
      </c>
      <c r="U90" s="34"/>
    </row>
    <row r="91" spans="1:21" ht="26.25" customHeight="1" x14ac:dyDescent="0.2">
      <c r="A91" s="212"/>
      <c r="C91" s="43" t="str">
        <f>IF(VLOOKUP(D91,'Technical page'!$AO$124:$AQ$168,3,0)="OK","","major issue")</f>
        <v/>
      </c>
      <c r="D91" s="70" t="str">
        <f>'Chapter 2'!C36</f>
        <v>Q2.6</v>
      </c>
      <c r="E91" s="78" t="str">
        <f>'Chapter 2'!D36</f>
        <v>Jak se ověřuje správný výběr, údržba a používání zdravotního a bezpečnostního vybavení (např. osobních ochranných prostředků = OOPP)?</v>
      </c>
      <c r="F91" s="78"/>
      <c r="G91" s="80"/>
      <c r="H91" s="49"/>
      <c r="I91" s="49"/>
      <c r="J91" s="49"/>
      <c r="K91" s="81"/>
      <c r="L91" s="42">
        <f>COUNTBLANK(N91:U91)</f>
        <v>8</v>
      </c>
      <c r="N91" s="92" t="str">
        <f>IF(VLOOKUP(D91,'Specific reports'!$E$6:$H$112,4,FALSE)="increase score","ISO 9001","")</f>
        <v/>
      </c>
      <c r="O91" s="92" t="str">
        <f>IF(VLOOKUP(D91,'Specific reports'!$E$116:$H$222,4,FALSE)="increase score","ISO 14001","")</f>
        <v/>
      </c>
      <c r="P91" s="92" t="str">
        <f>IF(VLOOKUP(D91,'Specific reports'!$E$226:$H$332,4,FALSE)="increase score","ISO 26000","")</f>
        <v/>
      </c>
      <c r="Q91" s="92" t="str">
        <f>IF(VLOOKUP(D91,'Specific reports'!$E$336:$H$552,4,FALSE)="increase score","ISO 45001","")</f>
        <v/>
      </c>
      <c r="R91" s="92" t="str">
        <f>IF(VLOOKUP(D91,'Specific reports'!$E$556:$H$662,4,FALSE)="increase score","EMAS","")</f>
        <v/>
      </c>
      <c r="S91" s="92" t="str">
        <f>IF(VLOOKUP(D91,'Specific reports'!$E$666:$H$772,4,FALSE)="increase score","RC14001","")</f>
        <v/>
      </c>
      <c r="T91" s="92" t="str">
        <f>IF(VLOOKUP(D91,'Specific reports'!$E$776:$H$882,4,FALSE)="increase score","RCMS","")</f>
        <v/>
      </c>
    </row>
    <row r="92" spans="1:21" ht="15" customHeight="1" x14ac:dyDescent="0.2">
      <c r="A92" s="212"/>
      <c r="C92" s="43"/>
      <c r="D92" s="71"/>
      <c r="E92" s="44" t="s">
        <v>205</v>
      </c>
      <c r="G92" s="72">
        <f>VLOOKUP(D91,'Technical page'!$B$124:$C$168,2,FALSE)</f>
        <v>4</v>
      </c>
      <c r="K92" s="73"/>
      <c r="N92" s="365" t="str">
        <f>CONCATENATE(G92," = ",HLOOKUP(" ",'Chapter 2'!D35:E40,Tips!G92+2))</f>
        <v>4 = Zaměstnanci mohou přerušit práci, pokud nepovažují OOPP za dostatečně účinné pro kontrolu nebezpečí.</v>
      </c>
      <c r="O92" s="365"/>
      <c r="P92" s="365"/>
      <c r="Q92" s="365"/>
      <c r="R92" s="365"/>
      <c r="S92" s="365"/>
      <c r="T92" s="365"/>
      <c r="U92" s="365"/>
    </row>
    <row r="93" spans="1:21" ht="38.25" customHeight="1" thickBot="1" x14ac:dyDescent="0.25">
      <c r="A93" s="212"/>
      <c r="C93" s="43"/>
      <c r="D93" s="74"/>
      <c r="E93" s="75" t="s">
        <v>206</v>
      </c>
      <c r="F93" s="57"/>
      <c r="G93" s="76" t="str">
        <f>VLOOKUP(CONCATENATE(D91,$M$3),'Technical page'!$BG$124:$BI$303,3,FALSE)</f>
        <v>No need to immediately change strategy, however always seek improvement.</v>
      </c>
      <c r="H93" s="57"/>
      <c r="I93" s="57"/>
      <c r="J93" s="57"/>
      <c r="K93" s="77"/>
      <c r="N93" s="365"/>
      <c r="O93" s="365"/>
      <c r="P93" s="365"/>
      <c r="Q93" s="365"/>
      <c r="R93" s="365"/>
      <c r="S93" s="365"/>
      <c r="T93" s="365"/>
      <c r="U93" s="365"/>
    </row>
    <row r="94" spans="1:21" ht="16" thickBot="1" x14ac:dyDescent="0.25">
      <c r="A94" s="212"/>
      <c r="C94" s="43"/>
      <c r="N94" t="str">
        <f>IF(L95=8,"","increase score for:")</f>
        <v>increase score for:</v>
      </c>
      <c r="U94" s="34"/>
    </row>
    <row r="95" spans="1:21" ht="30.75" customHeight="1" x14ac:dyDescent="0.2">
      <c r="A95" s="212"/>
      <c r="C95" s="43" t="str">
        <f>IF(VLOOKUP(D95,'Technical page'!$AO$124:$AQ$168,3,0)="OK","","major issue")</f>
        <v/>
      </c>
      <c r="D95" s="70" t="str">
        <f>'Chapter 2'!C42</f>
        <v>Q2.7</v>
      </c>
      <c r="E95" s="78" t="str">
        <f>'Chapter 2'!D42</f>
        <v>Jak se organizace stará o stres a tělesné a duševní zdraví zaměstnanců?</v>
      </c>
      <c r="F95" s="78"/>
      <c r="G95" s="80"/>
      <c r="H95" s="49"/>
      <c r="I95" s="49"/>
      <c r="J95" s="49"/>
      <c r="K95" s="81"/>
      <c r="L95" s="42">
        <f>COUNTBLANK(N95:U95)</f>
        <v>7</v>
      </c>
      <c r="N95" s="92" t="str">
        <f>IF(VLOOKUP(D95,'Specific reports'!$E$6:$H$112,4,FALSE)="increase score","ISO 9001","")</f>
        <v/>
      </c>
      <c r="O95" s="92" t="str">
        <f>IF(VLOOKUP(D95,'Specific reports'!$E$116:$H$222,4,FALSE)="increase score","ISO 14001","")</f>
        <v/>
      </c>
      <c r="P95" s="92" t="str">
        <f>IF(VLOOKUP(D95,'Specific reports'!$E$226:$H$332,4,FALSE)="increase score","ISO 26000","")</f>
        <v>ISO 26000</v>
      </c>
      <c r="Q95" s="92" t="str">
        <f>IF(VLOOKUP(D95,'Specific reports'!$E$336:$H$552,4,FALSE)="increase score","ISO 45001","")</f>
        <v/>
      </c>
      <c r="R95" s="92" t="str">
        <f>IF(VLOOKUP(D95,'Specific reports'!$E$556:$H$662,4,FALSE)="increase score","EMAS","")</f>
        <v/>
      </c>
      <c r="S95" s="92" t="str">
        <f>IF(VLOOKUP(D95,'Specific reports'!$E$666:$H$772,4,FALSE)="increase score","RC14001","")</f>
        <v/>
      </c>
      <c r="T95" s="92" t="str">
        <f>IF(VLOOKUP(D95,'Specific reports'!$E$776:$H$882,4,FALSE)="increase score","RCMS","")</f>
        <v/>
      </c>
    </row>
    <row r="96" spans="1:21" ht="15" customHeight="1" x14ac:dyDescent="0.2">
      <c r="A96" s="212"/>
      <c r="C96" s="43"/>
      <c r="D96" s="71"/>
      <c r="E96" s="44" t="s">
        <v>205</v>
      </c>
      <c r="G96" s="72">
        <f>VLOOKUP(D95,'Technical page'!$B$124:$C$168,2,FALSE)</f>
        <v>3</v>
      </c>
      <c r="K96" s="73"/>
      <c r="N96" s="365" t="str">
        <f>CONCATENATE(G96," = ",HLOOKUP(" ",'Chapter 2'!D41:E46,Tips!G96+2))</f>
        <v>3 = Organizace disponuje postupem na registraci požadavků a sledování změn, které se uplatnily při jejich řešení.
Organizace měří vnímání zaměstnanců ohledně rovnováhy mezi pracovním a soukromým životem prostřednictvím anonymní ankety a zavedla určitá opatření k jejímu zlepšení (například flexibilní pracovní doba, práce z domova ...).
Zaměstnanci jsou proškoleni v oblasti vhodného ergonomického užívání zařízení.</v>
      </c>
      <c r="O96" s="365"/>
      <c r="P96" s="365"/>
      <c r="Q96" s="365"/>
      <c r="R96" s="365"/>
      <c r="S96" s="365"/>
      <c r="T96" s="365"/>
      <c r="U96" s="365"/>
    </row>
    <row r="97" spans="1:21" ht="68.25" customHeight="1" thickBot="1" x14ac:dyDescent="0.25">
      <c r="A97" s="212"/>
      <c r="C97" s="43"/>
      <c r="D97" s="74"/>
      <c r="E97" s="75" t="s">
        <v>206</v>
      </c>
      <c r="F97" s="57"/>
      <c r="G97" s="76" t="str">
        <f>VLOOKUP(CONCATENATE(D95,$M$3),'Technical page'!$BG$124:$BI$303,3,FALSE)</f>
        <v>Set up a specific program to improve the key problematics learned from the survey.
Evaluate the effectiveness of the program on a regular basis.</v>
      </c>
      <c r="H97" s="57"/>
      <c r="I97" s="57"/>
      <c r="J97" s="57"/>
      <c r="K97" s="77"/>
      <c r="N97" s="365"/>
      <c r="O97" s="365"/>
      <c r="P97" s="365"/>
      <c r="Q97" s="365"/>
      <c r="R97" s="365"/>
      <c r="S97" s="365"/>
      <c r="T97" s="365"/>
      <c r="U97" s="365"/>
    </row>
    <row r="98" spans="1:21" ht="16" thickBot="1" x14ac:dyDescent="0.25">
      <c r="A98" s="212"/>
      <c r="C98" s="43"/>
      <c r="N98" t="str">
        <f>IF(L99=8,"","increase score for:")</f>
        <v>increase score for:</v>
      </c>
      <c r="U98" s="34"/>
    </row>
    <row r="99" spans="1:21" ht="24" customHeight="1" x14ac:dyDescent="0.2">
      <c r="A99" s="212"/>
      <c r="C99" s="43" t="str">
        <f>IF(VLOOKUP(D99,'Technical page'!$AO$124:$AQ$168,3,0)="OK","","major issue")</f>
        <v/>
      </c>
      <c r="D99" s="70" t="str">
        <f>'Chapter 2'!C48</f>
        <v>Q2.8</v>
      </c>
      <c r="E99" s="78" t="str">
        <f>'Chapter 2'!D48</f>
        <v>Jakým způsobem se vyšetřují onemocnění, zranění, incidenty a potenciálně nebezpečné situace na pracovišti?</v>
      </c>
      <c r="F99" s="78"/>
      <c r="G99" s="80"/>
      <c r="H99" s="49"/>
      <c r="I99" s="49"/>
      <c r="J99" s="49"/>
      <c r="K99" s="81"/>
      <c r="L99" s="42">
        <f>COUNTBLANK(N99:U99)</f>
        <v>7</v>
      </c>
      <c r="N99" s="92" t="str">
        <f>IF(VLOOKUP(D99,'Specific reports'!$E$6:$H$112,4,FALSE)="increase score","ISO 9001","")</f>
        <v/>
      </c>
      <c r="O99" s="92" t="str">
        <f>IF(VLOOKUP(D99,'Specific reports'!$E$116:$H$222,4,FALSE)="increase score","ISO 14001","")</f>
        <v/>
      </c>
      <c r="P99" s="92" t="str">
        <f>IF(VLOOKUP(D99,'Specific reports'!$E$226:$H$332,4,FALSE)="increase score","ISO 26000","")</f>
        <v/>
      </c>
      <c r="Q99" s="92" t="str">
        <f>IF(VLOOKUP(D99,'Specific reports'!$E$336:$H$552,4,FALSE)="increase score","ISO 45001","")</f>
        <v/>
      </c>
      <c r="R99" s="92" t="str">
        <f>IF(VLOOKUP(D99,'Specific reports'!$E$556:$H$662,4,FALSE)="increase score","EMAS","")</f>
        <v/>
      </c>
      <c r="S99" s="92" t="str">
        <f>IF(VLOOKUP(D99,'Specific reports'!$E$666:$H$772,4,FALSE)="increase score","RC14001","")</f>
        <v>RC14001</v>
      </c>
      <c r="T99" s="92" t="str">
        <f>IF(VLOOKUP(D99,'Specific reports'!$E$776:$H$882,4,FALSE)="increase score","RCMS","")</f>
        <v/>
      </c>
    </row>
    <row r="100" spans="1:21" ht="15" customHeight="1" x14ac:dyDescent="0.2">
      <c r="A100" s="212"/>
      <c r="C100" s="43"/>
      <c r="D100" s="71"/>
      <c r="E100" s="44" t="s">
        <v>205</v>
      </c>
      <c r="G100" s="72">
        <f>VLOOKUP(D99,'Technical page'!$B$124:$C$168,2,FALSE)</f>
        <v>3</v>
      </c>
      <c r="K100" s="73"/>
      <c r="N100" s="365" t="str">
        <f>CONCATENATE(G100," = ",HLOOKUP(" ",'Chapter 2'!D47:E52,Tips!G100+2))</f>
        <v>3 = Organizace podniká vhodná nápravná opatření s cílem zabránit jejich opakování.</v>
      </c>
      <c r="O100" s="365"/>
      <c r="P100" s="365"/>
      <c r="Q100" s="365"/>
      <c r="R100" s="365"/>
      <c r="S100" s="365"/>
      <c r="T100" s="365"/>
      <c r="U100" s="365"/>
    </row>
    <row r="101" spans="1:21" ht="16.25" customHeight="1" thickBot="1" x14ac:dyDescent="0.25">
      <c r="A101" s="212"/>
      <c r="C101" s="43"/>
      <c r="D101" s="74"/>
      <c r="E101" s="75" t="s">
        <v>206</v>
      </c>
      <c r="F101" s="57"/>
      <c r="G101" s="76" t="str">
        <f>VLOOKUP(CONCATENATE(D99,$M$3),'Technical page'!$BG$124:$BI$303,3,FALSE)</f>
        <v>Share key findings and associated corrective actions with relevant interested parties.</v>
      </c>
      <c r="H101" s="57"/>
      <c r="I101" s="57"/>
      <c r="J101" s="57"/>
      <c r="K101" s="77"/>
      <c r="N101" s="365"/>
      <c r="O101" s="365"/>
      <c r="P101" s="365"/>
      <c r="Q101" s="365"/>
      <c r="R101" s="365"/>
      <c r="S101" s="365"/>
      <c r="T101" s="365"/>
      <c r="U101" s="365"/>
    </row>
    <row r="102" spans="1:21" ht="16" thickBot="1" x14ac:dyDescent="0.25">
      <c r="A102" s="212"/>
      <c r="C102" s="43"/>
      <c r="N102" t="str">
        <f>IF(L103=8,"","increase score for:")</f>
        <v/>
      </c>
      <c r="U102" s="34"/>
    </row>
    <row r="103" spans="1:21" ht="29.25" customHeight="1" x14ac:dyDescent="0.2">
      <c r="A103" s="212"/>
      <c r="C103" s="43" t="str">
        <f>IF(VLOOKUP(D103,'Technical page'!$AO$124:$AQ$168,3,0)="OK","","major issue")</f>
        <v/>
      </c>
      <c r="D103" s="70" t="str">
        <f>'Chapter 2'!C54</f>
        <v>Q2.9</v>
      </c>
      <c r="E103" s="78" t="str">
        <f>'Chapter 2'!D54</f>
        <v>Jak je organizace připravena na mimořádné události?</v>
      </c>
      <c r="F103" s="78"/>
      <c r="G103" s="80"/>
      <c r="H103" s="49"/>
      <c r="I103" s="49"/>
      <c r="J103" s="49"/>
      <c r="K103" s="81"/>
      <c r="L103" s="42">
        <f>COUNTBLANK(N103:U103)</f>
        <v>8</v>
      </c>
      <c r="N103" s="92" t="str">
        <f>IF(VLOOKUP(D103,'Specific reports'!$E$6:$H$112,4,FALSE)="increase score","ISO 9001","")</f>
        <v/>
      </c>
      <c r="O103" s="92" t="str">
        <f>IF(VLOOKUP(D103,'Specific reports'!$E$116:$H$222,4,FALSE)="increase score","ISO 14001","")</f>
        <v/>
      </c>
      <c r="P103" s="92" t="str">
        <f>IF(VLOOKUP(D103,'Specific reports'!$E$226:$H$332,4,FALSE)="increase score","ISO 26000","")</f>
        <v/>
      </c>
      <c r="Q103" s="92" t="str">
        <f>IF(VLOOKUP(D103,'Specific reports'!$E$336:$H$552,4,FALSE)="increase score","ISO 45001","")</f>
        <v/>
      </c>
      <c r="R103" s="92" t="str">
        <f>IF(VLOOKUP(D103,'Specific reports'!$E$556:$H$662,4,FALSE)="increase score","EMAS","")</f>
        <v/>
      </c>
      <c r="S103" s="92" t="str">
        <f>IF(VLOOKUP(D103,'Specific reports'!$E$666:$H$772,4,FALSE)="increase score","RC14001","")</f>
        <v/>
      </c>
      <c r="T103" s="92" t="str">
        <f>IF(VLOOKUP(D103,'Specific reports'!$E$776:$H$882,4,FALSE)="increase score","RCMS","")</f>
        <v/>
      </c>
    </row>
    <row r="104" spans="1:21" ht="15" customHeight="1" x14ac:dyDescent="0.2">
      <c r="A104" s="212"/>
      <c r="C104" s="43"/>
      <c r="D104" s="71"/>
      <c r="E104" s="44" t="s">
        <v>205</v>
      </c>
      <c r="G104" s="72">
        <f>VLOOKUP(D103,'Technical page'!$B$124:$C$168,2,FALSE)</f>
        <v>4</v>
      </c>
      <c r="K104" s="73"/>
      <c r="N104" s="365" t="str">
        <f>CONCATENATE(G104," = ",HLOOKUP(" ",'Chapter 2'!D53:E58,Tips!G104+2))</f>
        <v>4 = Organizace úzce spolupracuje a zapojuje pracovníky externích záchranných složek, hasičské sbory atd. Pracovníci externích záchranných složek mají přístup k havarijnímu plánu provozu.</v>
      </c>
      <c r="O104" s="365"/>
      <c r="P104" s="365"/>
      <c r="Q104" s="365"/>
      <c r="R104" s="365"/>
      <c r="S104" s="365"/>
      <c r="T104" s="365"/>
      <c r="U104" s="365"/>
    </row>
    <row r="105" spans="1:21" ht="35" customHeight="1" thickBot="1" x14ac:dyDescent="0.25">
      <c r="A105" s="212"/>
      <c r="C105" s="43"/>
      <c r="D105" s="74"/>
      <c r="E105" s="75" t="s">
        <v>206</v>
      </c>
      <c r="F105" s="57"/>
      <c r="G105" s="76" t="str">
        <f>VLOOKUP(CONCATENATE(D103,$M$3),'Technical page'!$BG$124:$BI$303,3,FALSE)</f>
        <v>No need to immediately change strategy, however always seek improvement.</v>
      </c>
      <c r="H105" s="57"/>
      <c r="I105" s="57"/>
      <c r="J105" s="57"/>
      <c r="K105" s="77"/>
      <c r="N105" s="365"/>
      <c r="O105" s="365"/>
      <c r="P105" s="365"/>
      <c r="Q105" s="365"/>
      <c r="R105" s="365"/>
      <c r="S105" s="365"/>
      <c r="T105" s="365"/>
      <c r="U105" s="365"/>
    </row>
    <row r="106" spans="1:21" ht="16" thickBot="1" x14ac:dyDescent="0.25">
      <c r="A106" s="212"/>
      <c r="C106" s="43"/>
      <c r="N106" t="str">
        <f>IF(L107=8,"","increase score for:")</f>
        <v/>
      </c>
      <c r="U106" s="34"/>
    </row>
    <row r="107" spans="1:21" ht="27" customHeight="1" x14ac:dyDescent="0.2">
      <c r="A107" s="212"/>
      <c r="C107" s="43" t="str">
        <f>IF(VLOOKUP(D107,'Technical page'!$AO$124:$AQ$168,3,0)="OK","","major issue")</f>
        <v/>
      </c>
      <c r="D107" s="70" t="str">
        <f>'Chapter 2'!C60</f>
        <v>Q2.10</v>
      </c>
      <c r="E107" s="78" t="str">
        <f>'Chapter 2'!D60</f>
        <v>Jakým způsobem zajišťuje organizace správně kompetence všech pracovníků, týkající se požadavků BOZP, které souvisí s jejich pracovní náplní?</v>
      </c>
      <c r="F107" s="78"/>
      <c r="G107" s="80"/>
      <c r="H107" s="49"/>
      <c r="I107" s="49"/>
      <c r="J107" s="49"/>
      <c r="K107" s="81"/>
      <c r="L107" s="42">
        <f>COUNTBLANK(N107:U107)</f>
        <v>8</v>
      </c>
      <c r="N107" s="92" t="str">
        <f>IF(VLOOKUP(D107,'Specific reports'!$E$6:$H$112,4,FALSE)="increase score","ISO 9001","")</f>
        <v/>
      </c>
      <c r="O107" s="92" t="str">
        <f>IF(VLOOKUP(D107,'Specific reports'!$E$116:$H$222,4,FALSE)="increase score","ISO 14001","")</f>
        <v/>
      </c>
      <c r="P107" s="92" t="str">
        <f>IF(VLOOKUP(D107,'Specific reports'!$E$226:$H$332,4,FALSE)="increase score","ISO 26000","")</f>
        <v/>
      </c>
      <c r="Q107" s="92" t="str">
        <f>IF(VLOOKUP(D107,'Specific reports'!$E$336:$H$552,4,FALSE)="increase score","ISO 45001","")</f>
        <v/>
      </c>
      <c r="R107" s="92" t="str">
        <f>IF(VLOOKUP(D107,'Specific reports'!$E$556:$H$662,4,FALSE)="increase score","EMAS","")</f>
        <v/>
      </c>
      <c r="S107" s="92" t="str">
        <f>IF(VLOOKUP(D107,'Specific reports'!$E$666:$H$772,4,FALSE)="increase score","RC14001","")</f>
        <v/>
      </c>
      <c r="T107" s="92" t="str">
        <f>IF(VLOOKUP(D107,'Specific reports'!$E$776:$H$882,4,FALSE)="increase score","RCMS","")</f>
        <v/>
      </c>
    </row>
    <row r="108" spans="1:21" ht="15" customHeight="1" x14ac:dyDescent="0.2">
      <c r="A108" s="212"/>
      <c r="C108" s="43"/>
      <c r="D108" s="71"/>
      <c r="E108" s="44" t="s">
        <v>205</v>
      </c>
      <c r="G108" s="72">
        <f>VLOOKUP(D107,'Technical page'!$B$124:$C$168,2,FALSE)</f>
        <v>3</v>
      </c>
      <c r="K108" s="73"/>
      <c r="N108" s="365" t="str">
        <f>CONCATENATE(G108," = ",HLOOKUP(" ",'Chapter 2'!D59:E64,Tips!G108+2))</f>
        <v>3 = Zaměstnanci organizace se podílejí na hodnocení pracovních rizik. Zásady bezpečnosti a ochrany zdraví v organizaci se pravidelně posuzují a přizpůsobují výsledkem diskusí v rámci pracovních skupin. Prověřuje se úroveň kompetence dodavatelů v oblasti BOZP a organizují se školení.</v>
      </c>
      <c r="O108" s="365"/>
      <c r="P108" s="365"/>
      <c r="Q108" s="365"/>
      <c r="R108" s="365"/>
      <c r="S108" s="365"/>
      <c r="T108" s="365"/>
      <c r="U108" s="365"/>
    </row>
    <row r="109" spans="1:21" ht="48" customHeight="1" thickBot="1" x14ac:dyDescent="0.25">
      <c r="A109" s="212"/>
      <c r="C109" s="43"/>
      <c r="D109" s="74"/>
      <c r="E109" s="75" t="s">
        <v>206</v>
      </c>
      <c r="F109" s="57"/>
      <c r="G109" s="76" t="str">
        <f>VLOOKUP(CONCATENATE(D107,$M$3),'Technical page'!$BG$124:$BI$303,3,FALSE)</f>
        <v>Evaluate the effectiveness of the communications and trainings for all workers.</v>
      </c>
      <c r="H109" s="57"/>
      <c r="I109" s="57"/>
      <c r="J109" s="57"/>
      <c r="K109" s="77"/>
      <c r="N109" s="365"/>
      <c r="O109" s="365"/>
      <c r="P109" s="365"/>
      <c r="Q109" s="365"/>
      <c r="R109" s="365"/>
      <c r="S109" s="365"/>
      <c r="T109" s="365"/>
      <c r="U109" s="365"/>
    </row>
    <row r="110" spans="1:21" ht="16" thickBot="1" x14ac:dyDescent="0.25">
      <c r="A110" s="212"/>
      <c r="B110" t="str">
        <f>'Chapter 2'!B66</f>
        <v>Procesní bezpečnost</v>
      </c>
      <c r="C110" s="43"/>
      <c r="N110" t="str">
        <f>IF(L111=8,"","increase score for:")</f>
        <v/>
      </c>
      <c r="U110" s="34"/>
    </row>
    <row r="111" spans="1:21" ht="25.5" customHeight="1" x14ac:dyDescent="0.2">
      <c r="A111" s="212"/>
      <c r="C111" s="43" t="str">
        <f>IF(VLOOKUP(D111,'Technical page'!$AO$124:$AQ$168,3,0)="OK","","major issue")</f>
        <v/>
      </c>
      <c r="D111" s="70" t="str">
        <f>'Chapter 2'!C68</f>
        <v>Q2.11</v>
      </c>
      <c r="E111" s="78" t="str">
        <f>'Chapter 2'!D68</f>
        <v xml:space="preserve">Jakým způsobem se vedení staví k procesní bezpečnosti?
</v>
      </c>
      <c r="F111" s="78"/>
      <c r="G111" s="80"/>
      <c r="H111" s="49"/>
      <c r="I111" s="49"/>
      <c r="J111" s="49"/>
      <c r="K111" s="81"/>
      <c r="L111" s="42">
        <f>COUNTBLANK(N111:U111)</f>
        <v>8</v>
      </c>
      <c r="N111" s="92" t="str">
        <f>IF(VLOOKUP(D111,'Specific reports'!$E$6:$H$112,4,FALSE)="increase score","ISO 9001","")</f>
        <v/>
      </c>
      <c r="O111" s="92" t="str">
        <f>IF(VLOOKUP(D111,'Specific reports'!$E$116:$H$222,4,FALSE)="increase score","ISO 14001","")</f>
        <v/>
      </c>
      <c r="P111" s="92" t="str">
        <f>IF(VLOOKUP(D111,'Specific reports'!$E$226:$H$332,4,FALSE)="increase score","ISO 26000","")</f>
        <v/>
      </c>
      <c r="Q111" s="92" t="str">
        <f>IF(VLOOKUP(D111,'Specific reports'!$E$336:$H$552,4,FALSE)="increase score","ISO 45001","")</f>
        <v/>
      </c>
      <c r="R111" s="92" t="str">
        <f>IF(VLOOKUP(D111,'Specific reports'!$E$556:$H$662,4,FALSE)="increase score","EMAS","")</f>
        <v/>
      </c>
      <c r="S111" s="92" t="str">
        <f>IF(VLOOKUP(D111,'Specific reports'!$E$666:$H$772,4,FALSE)="increase score","RC14001","")</f>
        <v/>
      </c>
      <c r="T111" s="92" t="str">
        <f>IF(VLOOKUP(D111,'Specific reports'!$E$776:$H$882,4,FALSE)="increase score","RCMS","")</f>
        <v/>
      </c>
    </row>
    <row r="112" spans="1:21" ht="15" customHeight="1" x14ac:dyDescent="0.2">
      <c r="A112" s="212"/>
      <c r="C112" s="43"/>
      <c r="D112" s="71"/>
      <c r="E112" s="44" t="s">
        <v>205</v>
      </c>
      <c r="G112" s="72">
        <f>VLOOKUP(D111,'Technical page'!$B$124:$C$168,2,FALSE)</f>
        <v>3</v>
      </c>
      <c r="K112" s="73"/>
      <c r="N112" s="365" t="str">
        <f>CONCATENATE(G112," = ",HLOOKUP(" ",'Chapter 2'!D67:E72,Tips!G112+2))</f>
        <v>3 = Pro všechny úrovně v organizaci byly stanoveny jasné odpovědnosti s cílem zabránit nehodám a uplatňovat zásady společnosti. Zaměstnancům, kteří se podílejí na procesní bezpečnosti, byly přiděleny jasné cíle s cílem přispívat k výkonu, a to na základě úrovně jejich odpovědnosti.</v>
      </c>
      <c r="O112" s="365"/>
      <c r="P112" s="365"/>
      <c r="Q112" s="365"/>
      <c r="R112" s="365"/>
      <c r="S112" s="365"/>
      <c r="T112" s="365"/>
      <c r="U112" s="365"/>
    </row>
    <row r="113" spans="1:21" ht="63.75" customHeight="1" thickBot="1" x14ac:dyDescent="0.25">
      <c r="A113" s="212"/>
      <c r="C113" s="43"/>
      <c r="D113" s="74"/>
      <c r="E113" s="75" t="s">
        <v>206</v>
      </c>
      <c r="F113" s="57"/>
      <c r="G113" s="76" t="str">
        <f>VLOOKUP(CONCATENATE(D111,$M$3),'Technical page'!$BG$124:$BI$303,3,FALSE)</f>
        <v>Involve the employees in the policy development.</v>
      </c>
      <c r="H113" s="57"/>
      <c r="I113" s="57"/>
      <c r="J113" s="57"/>
      <c r="K113" s="77"/>
      <c r="N113" s="365"/>
      <c r="O113" s="365"/>
      <c r="P113" s="365"/>
      <c r="Q113" s="365"/>
      <c r="R113" s="365"/>
      <c r="S113" s="365"/>
      <c r="T113" s="365"/>
      <c r="U113" s="365"/>
    </row>
    <row r="114" spans="1:21" ht="16" thickBot="1" x14ac:dyDescent="0.25">
      <c r="A114" s="212"/>
      <c r="C114" s="43"/>
      <c r="N114" t="str">
        <f>IF(L115=8,"","increase score for:")</f>
        <v/>
      </c>
      <c r="U114" s="34"/>
    </row>
    <row r="115" spans="1:21" ht="25.5" customHeight="1" x14ac:dyDescent="0.2">
      <c r="A115" s="212"/>
      <c r="C115" s="43" t="str">
        <f>IF(VLOOKUP(D115,'Technical page'!$AO$124:$AQ$168,3,0)="OK","","major issue")</f>
        <v/>
      </c>
      <c r="D115" s="70" t="str">
        <f>'Chapter 2'!C74</f>
        <v>Q2.12</v>
      </c>
      <c r="E115" s="78" t="str">
        <f>'Chapter 2'!D74</f>
        <v>Jakým způsobem je vypracována identifikace a popis bezpečnosti procesů, zařízení a pracovišť organizace?</v>
      </c>
      <c r="F115" s="78"/>
      <c r="G115" s="80"/>
      <c r="H115" s="49"/>
      <c r="I115" s="49"/>
      <c r="J115" s="49"/>
      <c r="K115" s="81"/>
      <c r="L115" s="42">
        <f>COUNTBLANK(N115:U115)</f>
        <v>8</v>
      </c>
      <c r="N115" s="92" t="str">
        <f>IF(VLOOKUP(D115,'Specific reports'!$E$6:$H$112,4,FALSE)="increase score","ISO 9001","")</f>
        <v/>
      </c>
      <c r="O115" s="92" t="str">
        <f>IF(VLOOKUP(D115,'Specific reports'!$E$116:$H$222,4,FALSE)="increase score","ISO 14001","")</f>
        <v/>
      </c>
      <c r="P115" s="92" t="str">
        <f>IF(VLOOKUP(D115,'Specific reports'!$E$226:$H$332,4,FALSE)="increase score","ISO 26000","")</f>
        <v/>
      </c>
      <c r="Q115" s="92" t="str">
        <f>IF(VLOOKUP(D115,'Specific reports'!$E$336:$H$552,4,FALSE)="increase score","ISO 45001","")</f>
        <v/>
      </c>
      <c r="R115" s="92" t="str">
        <f>IF(VLOOKUP(D115,'Specific reports'!$E$556:$H$662,4,FALSE)="increase score","EMAS","")</f>
        <v/>
      </c>
      <c r="S115" s="92" t="str">
        <f>IF(VLOOKUP(D115,'Specific reports'!$E$666:$H$772,4,FALSE)="increase score","RC14001","")</f>
        <v/>
      </c>
      <c r="T115" s="92" t="str">
        <f>IF(VLOOKUP(D115,'Specific reports'!$E$776:$H$882,4,FALSE)="increase score","RCMS","")</f>
        <v/>
      </c>
    </row>
    <row r="116" spans="1:21" ht="15" customHeight="1" x14ac:dyDescent="0.2">
      <c r="A116" s="212"/>
      <c r="C116" s="43"/>
      <c r="D116" s="71"/>
      <c r="E116" s="44" t="s">
        <v>205</v>
      </c>
      <c r="G116" s="72">
        <f>VLOOKUP(D115,'Technical page'!$B$124:$C$168,2,FALSE)</f>
        <v>3</v>
      </c>
      <c r="K116" s="73"/>
      <c r="N116" s="365" t="str">
        <f>CONCATENATE(G116," = ",HLOOKUP(" ",'Chapter 2'!D73:E78,Tips!G116+2))</f>
        <v>3 = Pro všechny procesy, zařízení a pracoviště byly identifikovány a popsány potenciální rizika na zdraví a bezpečnosti při běžném provozu i v případě zhoršení situace v souvislosti se změněnou nebo abnormální provozem a tyto informace jsou poskytovány místnímu obyvatelstvu s cílem zajistit kontrolu jejich bezpečnosti prostřednictvím šíření těchto informací.</v>
      </c>
      <c r="O116" s="365"/>
      <c r="P116" s="365"/>
      <c r="Q116" s="365"/>
      <c r="R116" s="365"/>
      <c r="S116" s="365"/>
      <c r="T116" s="365"/>
      <c r="U116" s="365"/>
    </row>
    <row r="117" spans="1:21" ht="64.5" customHeight="1" thickBot="1" x14ac:dyDescent="0.25">
      <c r="A117" s="212"/>
      <c r="C117" s="43"/>
      <c r="D117" s="74"/>
      <c r="E117" s="75" t="s">
        <v>206</v>
      </c>
      <c r="F117" s="57"/>
      <c r="G117" s="76" t="str">
        <f>VLOOKUP(CONCATENATE(D115,$M$3),'Technical page'!$BG$124:$BI$303,3,FALSE)</f>
        <v>Determine for the identified accident scenarios : 
- The effects of hazardous phenomena on public health, safety and their intensity (severity scale).
- The probability of occurrence (probability scale) and from this the level of risk or criticality (coupling of severity and probability).</v>
      </c>
      <c r="H117" s="57"/>
      <c r="I117" s="57"/>
      <c r="J117" s="57"/>
      <c r="K117" s="77"/>
      <c r="N117" s="365"/>
      <c r="O117" s="365"/>
      <c r="P117" s="365"/>
      <c r="Q117" s="365"/>
      <c r="R117" s="365"/>
      <c r="S117" s="365"/>
      <c r="T117" s="365"/>
      <c r="U117" s="365"/>
    </row>
    <row r="118" spans="1:21" ht="16" thickBot="1" x14ac:dyDescent="0.25">
      <c r="A118" s="212"/>
      <c r="C118" s="43"/>
      <c r="N118" t="str">
        <f>IF(L119=8,"","increase score for:")</f>
        <v/>
      </c>
      <c r="U118" s="34"/>
    </row>
    <row r="119" spans="1:21" ht="21" customHeight="1" x14ac:dyDescent="0.2">
      <c r="A119" s="212"/>
      <c r="C119" s="43" t="str">
        <f>IF(VLOOKUP(D119,'Technical page'!$AO$124:$AQ$168,3,0)="OK","","major issue")</f>
        <v/>
      </c>
      <c r="D119" s="70" t="str">
        <f>'Chapter 2'!C80</f>
        <v>Q2.13</v>
      </c>
      <c r="E119" s="78" t="str">
        <f>'Chapter 2'!D80</f>
        <v>Jakým způsobem se zlepšuje procesní bezpečnost po nehodách a incidentech?</v>
      </c>
      <c r="F119" s="78"/>
      <c r="G119" s="80"/>
      <c r="H119" s="49"/>
      <c r="I119" s="49"/>
      <c r="J119" s="49"/>
      <c r="K119" s="81"/>
      <c r="L119" s="42">
        <f>COUNTBLANK(N119:U119)</f>
        <v>8</v>
      </c>
      <c r="N119" s="92" t="str">
        <f>IF(VLOOKUP(D119,'Specific reports'!$E$6:$H$112,4,FALSE)="increase score","ISO 9001","")</f>
        <v/>
      </c>
      <c r="O119" s="92" t="str">
        <f>IF(VLOOKUP(D119,'Specific reports'!$E$116:$H$222,4,FALSE)="increase score","ISO 14001","")</f>
        <v/>
      </c>
      <c r="P119" s="92" t="str">
        <f>IF(VLOOKUP(D119,'Specific reports'!$E$226:$H$332,4,FALSE)="increase score","ISO 26000","")</f>
        <v/>
      </c>
      <c r="Q119" s="92" t="str">
        <f>IF(VLOOKUP(D119,'Specific reports'!$E$336:$H$552,4,FALSE)="increase score","ISO 45001","")</f>
        <v/>
      </c>
      <c r="R119" s="92" t="str">
        <f>IF(VLOOKUP(D119,'Specific reports'!$E$556:$H$662,4,FALSE)="increase score","EMAS","")</f>
        <v/>
      </c>
      <c r="S119" s="92" t="str">
        <f>IF(VLOOKUP(D119,'Specific reports'!$E$666:$H$772,4,FALSE)="increase score","RC14001","")</f>
        <v/>
      </c>
      <c r="T119" s="92" t="str">
        <f>IF(VLOOKUP(D119,'Specific reports'!$E$776:$H$882,4,FALSE)="increase score","RCMS","")</f>
        <v/>
      </c>
    </row>
    <row r="120" spans="1:21" ht="15" customHeight="1" x14ac:dyDescent="0.2">
      <c r="A120" s="212"/>
      <c r="C120" s="43"/>
      <c r="D120" s="71"/>
      <c r="E120" s="44" t="s">
        <v>205</v>
      </c>
      <c r="G120" s="72">
        <f>VLOOKUP(D119,'Technical page'!$B$124:$C$168,2,FALSE)</f>
        <v>4</v>
      </c>
      <c r="K120" s="73"/>
      <c r="N120" s="365" t="str">
        <f>CONCATENATE(G120," = ",HLOOKUP(" ",'Chapter 2'!D79:E84,Tips!G120+2))</f>
        <v>4 = Poznatky z analýzy nehod a incidentů se sdílejí. V případě potřeby se jako preventivní opatření zavádějí osvědčené postupy nápravných opatření.</v>
      </c>
      <c r="O120" s="365"/>
      <c r="P120" s="365"/>
      <c r="Q120" s="365"/>
      <c r="R120" s="365"/>
      <c r="S120" s="365"/>
      <c r="T120" s="365"/>
      <c r="U120" s="365"/>
    </row>
    <row r="121" spans="1:21" ht="65.5" customHeight="1" thickBot="1" x14ac:dyDescent="0.25">
      <c r="A121" s="212"/>
      <c r="C121" s="43"/>
      <c r="D121" s="74"/>
      <c r="E121" s="75" t="s">
        <v>206</v>
      </c>
      <c r="F121" s="57"/>
      <c r="G121" s="76" t="str">
        <f>VLOOKUP(CONCATENATE(D119,$M$3),'Technical page'!$BG$124:$BI$303,3,FALSE)</f>
        <v>No need to immediately change strategy, however always seek improvement.</v>
      </c>
      <c r="H121" s="57"/>
      <c r="I121" s="57"/>
      <c r="J121" s="57"/>
      <c r="K121" s="77"/>
      <c r="N121" s="365"/>
      <c r="O121" s="365"/>
      <c r="P121" s="365"/>
      <c r="Q121" s="365"/>
      <c r="R121" s="365"/>
      <c r="S121" s="365"/>
      <c r="T121" s="365"/>
      <c r="U121" s="365"/>
    </row>
    <row r="122" spans="1:21" ht="16" thickBot="1" x14ac:dyDescent="0.25">
      <c r="A122" s="212"/>
      <c r="C122" s="43"/>
      <c r="N122" t="str">
        <f>IF(L123=8,"","increase score for:")</f>
        <v/>
      </c>
      <c r="U122" s="34"/>
    </row>
    <row r="123" spans="1:21" ht="27.75" customHeight="1" x14ac:dyDescent="0.2">
      <c r="A123" s="212"/>
      <c r="C123" s="43" t="str">
        <f>IF(VLOOKUP(D123,'Technical page'!$AO$124:$AQ$168,3,0)="OK","","major issue")</f>
        <v/>
      </c>
      <c r="D123" s="70" t="str">
        <f>'Chapter 2'!C86</f>
        <v>Q2.14</v>
      </c>
      <c r="E123" s="78" t="str">
        <f>'Chapter 2'!D86</f>
        <v>Jakým způsobem se provádějí audity a inspekce procesní bezpečnosti?</v>
      </c>
      <c r="F123" s="78"/>
      <c r="G123" s="80"/>
      <c r="H123" s="49"/>
      <c r="I123" s="49"/>
      <c r="J123" s="49"/>
      <c r="K123" s="81"/>
      <c r="L123" s="42">
        <f>COUNTBLANK(N123:U123)</f>
        <v>8</v>
      </c>
      <c r="N123" s="92" t="str">
        <f>IF(VLOOKUP(D123,'Specific reports'!$E$6:$H$112,4,FALSE)="increase score","ISO 9001","")</f>
        <v/>
      </c>
      <c r="O123" s="92" t="str">
        <f>IF(VLOOKUP(D123,'Specific reports'!$E$116:$H$222,4,FALSE)="increase score","ISO 14001","")</f>
        <v/>
      </c>
      <c r="P123" s="92" t="str">
        <f>IF(VLOOKUP(D123,'Specific reports'!$E$226:$H$332,4,FALSE)="increase score","ISO 26000","")</f>
        <v/>
      </c>
      <c r="Q123" s="92" t="str">
        <f>IF(VLOOKUP(D123,'Specific reports'!$E$336:$H$552,4,FALSE)="increase score","ISO 45001","")</f>
        <v/>
      </c>
      <c r="R123" s="92" t="str">
        <f>IF(VLOOKUP(D123,'Specific reports'!$E$556:$H$662,4,FALSE)="increase score","EMAS","")</f>
        <v/>
      </c>
      <c r="S123" s="92" t="str">
        <f>IF(VLOOKUP(D123,'Specific reports'!$E$666:$H$772,4,FALSE)="increase score","RC14001","")</f>
        <v/>
      </c>
      <c r="T123" s="92" t="str">
        <f>IF(VLOOKUP(D123,'Specific reports'!$E$776:$H$882,4,FALSE)="increase score","RCMS","")</f>
        <v/>
      </c>
    </row>
    <row r="124" spans="1:21" ht="15" customHeight="1" x14ac:dyDescent="0.2">
      <c r="A124" s="212"/>
      <c r="C124" s="43"/>
      <c r="D124" s="71"/>
      <c r="E124" s="44" t="s">
        <v>205</v>
      </c>
      <c r="G124" s="72">
        <f>VLOOKUP(D123,'Technical page'!$B$124:$C$168,2,FALSE)</f>
        <v>4</v>
      </c>
      <c r="K124" s="73"/>
      <c r="N124" s="365" t="str">
        <f>CONCATENATE(G124," = ",HLOOKUP(" ",'Chapter 2'!D85:E90,Tips!G124+2))</f>
        <v>4 = Všechny dokumenty související s procesní bezpečností se pravidelně posuzují s cílem zajistit jejich aktuálnost (např. Všechny změny se posuzují a vyhodnocují).</v>
      </c>
      <c r="O124" s="365"/>
      <c r="P124" s="365"/>
      <c r="Q124" s="365"/>
      <c r="R124" s="365"/>
      <c r="S124" s="365"/>
      <c r="T124" s="365"/>
      <c r="U124" s="365"/>
    </row>
    <row r="125" spans="1:21" ht="108" customHeight="1" thickBot="1" x14ac:dyDescent="0.25">
      <c r="A125" s="212"/>
      <c r="C125" s="43"/>
      <c r="D125" s="74"/>
      <c r="E125" s="75" t="s">
        <v>206</v>
      </c>
      <c r="F125" s="57"/>
      <c r="G125" s="76" t="str">
        <f>VLOOKUP(CONCATENATE(D123,$M$3),'Technical page'!$BG$124:$BI$303,3,FALSE)</f>
        <v>No need to immediately change strategy, however always seek improvement.</v>
      </c>
      <c r="H125" s="57"/>
      <c r="I125" s="57"/>
      <c r="J125" s="57"/>
      <c r="K125" s="77"/>
      <c r="N125" s="365"/>
      <c r="O125" s="365"/>
      <c r="P125" s="365"/>
      <c r="Q125" s="365"/>
      <c r="R125" s="365"/>
      <c r="S125" s="365"/>
      <c r="T125" s="365"/>
      <c r="U125" s="365"/>
    </row>
    <row r="126" spans="1:21" ht="16" thickBot="1" x14ac:dyDescent="0.25">
      <c r="A126" s="212"/>
      <c r="C126" s="43"/>
      <c r="N126" t="str">
        <f>IF(L127=8,"","increase score for:")</f>
        <v/>
      </c>
      <c r="U126" s="34"/>
    </row>
    <row r="127" spans="1:21" ht="25.5" customHeight="1" x14ac:dyDescent="0.2">
      <c r="A127" s="212"/>
      <c r="C127" s="43" t="str">
        <f>IF(VLOOKUP(D127,'Technical page'!$AO$124:$AQ$168,3,0)="OK","","major issue")</f>
        <v/>
      </c>
      <c r="D127" s="70" t="str">
        <f>'Chapter 2'!C92</f>
        <v>Q2.15</v>
      </c>
      <c r="E127" s="78" t="str">
        <f>'Chapter 2'!D92</f>
        <v>Jakým způsobem se prověřují a zlepšují pracovní pokyny?</v>
      </c>
      <c r="F127" s="78"/>
      <c r="G127" s="80"/>
      <c r="H127" s="49"/>
      <c r="I127" s="49"/>
      <c r="J127" s="49"/>
      <c r="K127" s="81"/>
      <c r="L127" s="42">
        <f>COUNTBLANK(N127:U127)</f>
        <v>8</v>
      </c>
      <c r="N127" s="92" t="str">
        <f>IF(VLOOKUP(D127,'Specific reports'!$E$6:$H$112,4,FALSE)="increase score","ISO 9001","")</f>
        <v/>
      </c>
      <c r="O127" s="92" t="str">
        <f>IF(VLOOKUP(D127,'Specific reports'!$E$116:$H$222,4,FALSE)="increase score","ISO 14001","")</f>
        <v/>
      </c>
      <c r="P127" s="92" t="str">
        <f>IF(VLOOKUP(D127,'Specific reports'!$E$226:$H$332,4,FALSE)="increase score","ISO 26000","")</f>
        <v/>
      </c>
      <c r="Q127" s="92" t="str">
        <f>IF(VLOOKUP(D127,'Specific reports'!$E$336:$H$552,4,FALSE)="increase score","ISO 45001","")</f>
        <v/>
      </c>
      <c r="R127" s="92" t="str">
        <f>IF(VLOOKUP(D127,'Specific reports'!$E$556:$H$662,4,FALSE)="increase score","EMAS","")</f>
        <v/>
      </c>
      <c r="S127" s="92" t="str">
        <f>IF(VLOOKUP(D127,'Specific reports'!$E$666:$H$772,4,FALSE)="increase score","RC14001","")</f>
        <v/>
      </c>
      <c r="T127" s="92" t="str">
        <f>IF(VLOOKUP(D127,'Specific reports'!$E$776:$H$882,4,FALSE)="increase score","RCMS","")</f>
        <v/>
      </c>
    </row>
    <row r="128" spans="1:21" ht="15" customHeight="1" x14ac:dyDescent="0.2">
      <c r="A128" s="212"/>
      <c r="C128" s="43"/>
      <c r="D128" s="71"/>
      <c r="E128" s="44" t="s">
        <v>205</v>
      </c>
      <c r="G128" s="72">
        <f>VLOOKUP(D127,'Technical page'!$B$124:$C$168,2,FALSE)</f>
        <v>3</v>
      </c>
      <c r="K128" s="73"/>
      <c r="N128" s="365" t="str">
        <f>CONCATENATE(G128," = ",HLOOKUP(" ",'Chapter 2'!D91:E96,Tips!G128+2))</f>
        <v>3 = Zaměstnanci mohou v rámci stanoveného systému navrhovat zlepšení a poskytovat svou zpětnou vazbu týkající se problémů nebo incidentů, s nimiž se setkali při provádění pracovních úkolů.</v>
      </c>
      <c r="O128" s="365"/>
      <c r="P128" s="365"/>
      <c r="Q128" s="365"/>
      <c r="R128" s="365"/>
      <c r="S128" s="365"/>
      <c r="T128" s="365"/>
      <c r="U128" s="365"/>
    </row>
    <row r="129" spans="1:21" ht="64.25" customHeight="1" thickBot="1" x14ac:dyDescent="0.25">
      <c r="A129" s="212"/>
      <c r="C129" s="43"/>
      <c r="D129" s="74"/>
      <c r="E129" s="75" t="s">
        <v>206</v>
      </c>
      <c r="F129" s="57"/>
      <c r="G129" s="76" t="str">
        <f>VLOOKUP(CONCATENATE(D127,$M$3),'Technical page'!$BG$124:$BI$303,3,FALSE)</f>
        <v>Evaluate and define the minimum staff.
Processes are in place for safe operation (or shutdown) in case minimum staffing cannot be ensured (e.g. illnesses, strikes …).</v>
      </c>
      <c r="H129" s="57"/>
      <c r="I129" s="57"/>
      <c r="J129" s="57"/>
      <c r="K129" s="77"/>
      <c r="N129" s="365"/>
      <c r="O129" s="365"/>
      <c r="P129" s="365"/>
      <c r="Q129" s="365"/>
      <c r="R129" s="365"/>
      <c r="S129" s="365"/>
      <c r="T129" s="365"/>
      <c r="U129" s="365"/>
    </row>
    <row r="130" spans="1:21" ht="16" thickBot="1" x14ac:dyDescent="0.25">
      <c r="A130" s="212"/>
      <c r="C130" s="43"/>
      <c r="N130" t="str">
        <f>IF(L131=8,"","increase score for:")</f>
        <v/>
      </c>
      <c r="U130" s="34"/>
    </row>
    <row r="131" spans="1:21" ht="23.25" customHeight="1" x14ac:dyDescent="0.2">
      <c r="A131" s="212"/>
      <c r="C131" s="43" t="str">
        <f>IF(VLOOKUP(D131,'Technical page'!$AO$124:$AQ$168,3,0)="OK","","major issue")</f>
        <v/>
      </c>
      <c r="D131" s="70" t="str">
        <f>'Chapter 2'!C98</f>
        <v>Q2.16</v>
      </c>
      <c r="E131" s="78" t="str">
        <f>'Chapter 2'!D98</f>
        <v>Jak je navrhována a dokumnetována instalace nových zařízení?</v>
      </c>
      <c r="F131" s="78"/>
      <c r="G131" s="80"/>
      <c r="H131" s="49"/>
      <c r="I131" s="49"/>
      <c r="J131" s="49"/>
      <c r="K131" s="81"/>
      <c r="L131" s="42">
        <f>COUNTBLANK(N131:U131)</f>
        <v>8</v>
      </c>
      <c r="N131" s="92" t="str">
        <f>IF(VLOOKUP(D131,'Specific reports'!$E$6:$H$112,4,FALSE)="increase score","ISO 9001","")</f>
        <v/>
      </c>
      <c r="O131" s="92" t="str">
        <f>IF(VLOOKUP(D131,'Specific reports'!$E$116:$H$222,4,FALSE)="increase score","ISO 14001","")</f>
        <v/>
      </c>
      <c r="P131" s="92" t="str">
        <f>IF(VLOOKUP(D131,'Specific reports'!$E$226:$H$332,4,FALSE)="increase score","ISO 26000","")</f>
        <v/>
      </c>
      <c r="Q131" s="92" t="str">
        <f>IF(VLOOKUP(D131,'Specific reports'!$E$336:$H$552,4,FALSE)="increase score","ISO 45001","")</f>
        <v/>
      </c>
      <c r="R131" s="92" t="str">
        <f>IF(VLOOKUP(D131,'Specific reports'!$E$556:$H$662,4,FALSE)="increase score","EMAS","")</f>
        <v/>
      </c>
      <c r="S131" s="92" t="str">
        <f>IF(VLOOKUP(D131,'Specific reports'!$E$666:$H$772,4,FALSE)="increase score","RC14001","")</f>
        <v/>
      </c>
      <c r="T131" s="92" t="str">
        <f>IF(VLOOKUP(D131,'Specific reports'!$E$776:$H$882,4,FALSE)="increase score","RCMS","")</f>
        <v/>
      </c>
    </row>
    <row r="132" spans="1:21" ht="15" customHeight="1" x14ac:dyDescent="0.2">
      <c r="A132" s="212"/>
      <c r="C132" s="43"/>
      <c r="D132" s="71"/>
      <c r="E132" s="44" t="s">
        <v>205</v>
      </c>
      <c r="G132" s="72">
        <f>VLOOKUP(D131,'Technical page'!$B$124:$C$168,2,FALSE)</f>
        <v>4</v>
      </c>
      <c r="K132" s="73"/>
      <c r="N132" s="365" t="str">
        <f>CONCATENATE(G132," = ",HLOOKUP(" ",'Chapter 2'!D97:E102,Tips!G132+2))</f>
        <v>4 = Instalace je navržena tak, aby i selhání vyústilo do bezpečné situace.</v>
      </c>
      <c r="O132" s="365"/>
      <c r="P132" s="365"/>
      <c r="Q132" s="365"/>
      <c r="R132" s="365"/>
      <c r="S132" s="365"/>
      <c r="T132" s="365"/>
      <c r="U132" s="365"/>
    </row>
    <row r="133" spans="1:21" ht="59.5" customHeight="1" thickBot="1" x14ac:dyDescent="0.25">
      <c r="A133" s="212"/>
      <c r="C133" s="43"/>
      <c r="D133" s="74"/>
      <c r="E133" s="75" t="s">
        <v>206</v>
      </c>
      <c r="F133" s="57"/>
      <c r="G133" s="76" t="str">
        <f>VLOOKUP(CONCATENATE(D131,$M$3),'Technical page'!$BG$124:$BI$303,3,FALSE)</f>
        <v>No need to immediately change strategy, however always seek improvement.</v>
      </c>
      <c r="H133" s="57"/>
      <c r="I133" s="57"/>
      <c r="J133" s="57"/>
      <c r="K133" s="77"/>
      <c r="N133" s="365"/>
      <c r="O133" s="365"/>
      <c r="P133" s="365"/>
      <c r="Q133" s="365"/>
      <c r="R133" s="365"/>
      <c r="S133" s="365"/>
      <c r="T133" s="365"/>
      <c r="U133" s="365"/>
    </row>
    <row r="134" spans="1:21" ht="16" thickBot="1" x14ac:dyDescent="0.25">
      <c r="A134" s="212"/>
      <c r="C134" s="43"/>
      <c r="N134" t="str">
        <f>IF(L135=8,"","increase score for:")</f>
        <v/>
      </c>
      <c r="U134" s="34"/>
    </row>
    <row r="135" spans="1:21" ht="25.5" customHeight="1" x14ac:dyDescent="0.2">
      <c r="A135" s="212"/>
      <c r="C135" s="43" t="str">
        <f>IF(VLOOKUP(D135,'Technical page'!$AO$124:$AQ$168,3,0)="OK","","major issue")</f>
        <v/>
      </c>
      <c r="D135" s="70" t="str">
        <f>'Chapter 2'!C104</f>
        <v>Q2.17</v>
      </c>
      <c r="E135" s="78" t="str">
        <f>'Chapter 2'!D104</f>
        <v>Jakým způsobem probíhá kontrola zřizování instalace?</v>
      </c>
      <c r="F135" s="78"/>
      <c r="G135" s="80"/>
      <c r="H135" s="49"/>
      <c r="I135" s="49"/>
      <c r="J135" s="49"/>
      <c r="K135" s="81"/>
      <c r="L135" s="42">
        <f>COUNTBLANK(N135:U135)</f>
        <v>8</v>
      </c>
      <c r="N135" s="92" t="str">
        <f>IF(VLOOKUP(D135,'Specific reports'!$E$6:$H$112,4,FALSE)="increase score","ISO 9001","")</f>
        <v/>
      </c>
      <c r="O135" s="92" t="str">
        <f>IF(VLOOKUP(D135,'Specific reports'!$E$116:$H$222,4,FALSE)="increase score","ISO 14001","")</f>
        <v/>
      </c>
      <c r="P135" s="92" t="str">
        <f>IF(VLOOKUP(D135,'Specific reports'!$E$226:$H$332,4,FALSE)="increase score","ISO 26000","")</f>
        <v/>
      </c>
      <c r="Q135" s="92" t="str">
        <f>IF(VLOOKUP(D135,'Specific reports'!$E$336:$H$552,4,FALSE)="increase score","ISO 45001","")</f>
        <v/>
      </c>
      <c r="R135" s="92" t="str">
        <f>IF(VLOOKUP(D135,'Specific reports'!$E$556:$H$662,4,FALSE)="increase score","EMAS","")</f>
        <v/>
      </c>
      <c r="S135" s="92" t="str">
        <f>IF(VLOOKUP(D135,'Specific reports'!$E$666:$H$772,4,FALSE)="increase score","RC14001","")</f>
        <v/>
      </c>
      <c r="T135" s="92" t="str">
        <f>IF(VLOOKUP(D135,'Specific reports'!$E$776:$H$882,4,FALSE)="increase score","RCMS","")</f>
        <v/>
      </c>
    </row>
    <row r="136" spans="1:21" ht="15" customHeight="1" x14ac:dyDescent="0.2">
      <c r="A136" s="212"/>
      <c r="C136" s="43"/>
      <c r="D136" s="71"/>
      <c r="E136" s="44" t="s">
        <v>205</v>
      </c>
      <c r="G136" s="72">
        <f>VLOOKUP(D135,'Technical page'!$B$124:$C$168,2,FALSE)</f>
        <v>4</v>
      </c>
      <c r="K136" s="73"/>
      <c r="N136" s="365" t="str">
        <f>CONCATENATE(G136," = ",HLOOKUP(" ",'Chapter 2'!D103:E108,Tips!G136+2))</f>
        <v>4 = K projektu, zřizování, údržbě a aktualizacím se uchovává dokumentace.</v>
      </c>
      <c r="O136" s="365"/>
      <c r="P136" s="365"/>
      <c r="Q136" s="365"/>
      <c r="R136" s="365"/>
      <c r="S136" s="365"/>
      <c r="T136" s="365"/>
      <c r="U136" s="365"/>
    </row>
    <row r="137" spans="1:21" ht="60" customHeight="1" thickBot="1" x14ac:dyDescent="0.25">
      <c r="A137" s="212"/>
      <c r="C137" s="43"/>
      <c r="D137" s="74"/>
      <c r="E137" s="75" t="s">
        <v>206</v>
      </c>
      <c r="F137" s="57"/>
      <c r="G137" s="76" t="str">
        <f>VLOOKUP(CONCATENATE(D135,$M$3),'Technical page'!$BG$124:$BI$303,3,FALSE)</f>
        <v>No need to immediately change strategy, however always seek improvement.</v>
      </c>
      <c r="H137" s="57"/>
      <c r="I137" s="57"/>
      <c r="J137" s="57"/>
      <c r="K137" s="77"/>
      <c r="N137" s="365"/>
      <c r="O137" s="365"/>
      <c r="P137" s="365"/>
      <c r="Q137" s="365"/>
      <c r="R137" s="365"/>
      <c r="S137" s="365"/>
      <c r="T137" s="365"/>
      <c r="U137" s="365"/>
    </row>
    <row r="138" spans="1:21" ht="16" thickBot="1" x14ac:dyDescent="0.25">
      <c r="A138" s="212"/>
      <c r="C138" s="43"/>
      <c r="N138" t="str">
        <f>IF(L139=8,"","increase score for:")</f>
        <v/>
      </c>
      <c r="U138" s="34"/>
    </row>
    <row r="139" spans="1:21" ht="25.5" customHeight="1" x14ac:dyDescent="0.2">
      <c r="A139" s="212"/>
      <c r="C139" s="43" t="str">
        <f>IF(VLOOKUP(D139,'Technical page'!$AO$124:$AQ$168,3,0)="OK","","major issue")</f>
        <v/>
      </c>
      <c r="D139" s="70" t="str">
        <f>'Chapter 2'!C110</f>
        <v>Q2.18</v>
      </c>
      <c r="E139" s="78" t="str">
        <f>'Chapter 2'!D110</f>
        <v>Jakým způsobem je zaručena ochrana zařízení, aby jediná chyba neměla katastrofické následky?</v>
      </c>
      <c r="F139" s="78"/>
      <c r="G139" s="80"/>
      <c r="H139" s="49"/>
      <c r="I139" s="49"/>
      <c r="J139" s="49"/>
      <c r="K139" s="81"/>
      <c r="L139" s="42">
        <f>COUNTBLANK(N139:U139)</f>
        <v>8</v>
      </c>
      <c r="N139" s="92" t="str">
        <f>IF(VLOOKUP(D139,'Specific reports'!$E$6:$H$112,4,FALSE)="increase score","ISO 9001","")</f>
        <v/>
      </c>
      <c r="O139" s="92" t="str">
        <f>IF(VLOOKUP(D139,'Specific reports'!$E$116:$H$222,4,FALSE)="increase score","ISO 14001","")</f>
        <v/>
      </c>
      <c r="P139" s="92" t="str">
        <f>IF(VLOOKUP(D139,'Specific reports'!$E$226:$H$332,4,FALSE)="increase score","ISO 26000","")</f>
        <v/>
      </c>
      <c r="Q139" s="92" t="str">
        <f>IF(VLOOKUP(D139,'Specific reports'!$E$336:$H$552,4,FALSE)="increase score","ISO 45001","")</f>
        <v/>
      </c>
      <c r="R139" s="92" t="str">
        <f>IF(VLOOKUP(D139,'Specific reports'!$E$556:$H$662,4,FALSE)="increase score","EMAS","")</f>
        <v/>
      </c>
      <c r="S139" s="92" t="str">
        <f>IF(VLOOKUP(D139,'Specific reports'!$E$666:$H$772,4,FALSE)="increase score","RC14001","")</f>
        <v/>
      </c>
      <c r="T139" s="92" t="str">
        <f>IF(VLOOKUP(D139,'Specific reports'!$E$776:$H$882,4,FALSE)="increase score","RCMS","")</f>
        <v/>
      </c>
    </row>
    <row r="140" spans="1:21" ht="15" customHeight="1" x14ac:dyDescent="0.2">
      <c r="A140" s="212"/>
      <c r="C140" s="43"/>
      <c r="D140" s="71"/>
      <c r="E140" s="44" t="s">
        <v>205</v>
      </c>
      <c r="G140" s="72">
        <f>VLOOKUP(D139,'Technical page'!$B$124:$C$168,2,FALSE)</f>
        <v>4</v>
      </c>
      <c r="K140" s="73"/>
      <c r="N140" s="365" t="str">
        <f>CONCATENATE(G140," = ",HLOOKUP(" ",'Chapter 2'!D109:E114,Tips!G140+2))</f>
        <v>4 = Každý reaktor, sklad nebo jiné zařízení obsahující množství nebezpečných látek překračující určité limity (např. ve smyslu Seveso III) bylo posouzeno s cílem zajistit zavedení systému prevence, zadržení a evakuace. Tento systém musí zajistit např. zamezení (případně) regulování rizika přetlaku / zapálení / úniku / výbuchu I v těch nejnepříznivějších podmínkách.</v>
      </c>
      <c r="O140" s="365"/>
      <c r="P140" s="365"/>
      <c r="Q140" s="365"/>
      <c r="R140" s="365"/>
      <c r="S140" s="365"/>
      <c r="T140" s="365"/>
      <c r="U140" s="365"/>
    </row>
    <row r="141" spans="1:21" ht="49.5" customHeight="1" thickBot="1" x14ac:dyDescent="0.25">
      <c r="A141" s="212"/>
      <c r="C141" s="43"/>
      <c r="D141" s="74"/>
      <c r="E141" s="75" t="s">
        <v>206</v>
      </c>
      <c r="F141" s="57"/>
      <c r="G141" s="76" t="str">
        <f>VLOOKUP(CONCATENATE(D139,$M$3),'Technical page'!$BG$124:$BI$303,3,FALSE)</f>
        <v>No need to immediately change strategy, however always seek improvement.</v>
      </c>
      <c r="H141" s="57"/>
      <c r="I141" s="57"/>
      <c r="J141" s="57"/>
      <c r="K141" s="77"/>
      <c r="N141" s="365"/>
      <c r="O141" s="365"/>
      <c r="P141" s="365"/>
      <c r="Q141" s="365"/>
      <c r="R141" s="365"/>
      <c r="S141" s="365"/>
      <c r="T141" s="365"/>
      <c r="U141" s="365"/>
    </row>
    <row r="142" spans="1:21" ht="16" thickBot="1" x14ac:dyDescent="0.25">
      <c r="A142" s="212"/>
      <c r="C142" s="43"/>
      <c r="N142" t="str">
        <f>IF(L143=8,"","increase score for:")</f>
        <v/>
      </c>
      <c r="U142" s="34"/>
    </row>
    <row r="143" spans="1:21" ht="26.25" customHeight="1" x14ac:dyDescent="0.2">
      <c r="A143" s="212"/>
      <c r="C143" s="43" t="str">
        <f>IF(VLOOKUP(D143,'Technical page'!$AO$124:$AQ$168,3,0)="OK","","major issue")</f>
        <v/>
      </c>
      <c r="D143" s="70" t="str">
        <f>'Chapter 2'!C116</f>
        <v>Q2.19</v>
      </c>
      <c r="E143" s="78" t="str">
        <f>'Chapter 2'!D116</f>
        <v>Byly zřízeny programy preventivní údržby a péče, které zaručují bezpečnost provozů, nástrojů a zařízení?</v>
      </c>
      <c r="F143" s="78"/>
      <c r="G143" s="80"/>
      <c r="H143" s="49"/>
      <c r="I143" s="49"/>
      <c r="J143" s="49"/>
      <c r="K143" s="81"/>
      <c r="L143" s="42">
        <f>COUNTBLANK(N143:U143)</f>
        <v>8</v>
      </c>
      <c r="N143" s="92" t="str">
        <f>IF(VLOOKUP(D143,'Specific reports'!$E$6:$H$112,4,FALSE)="increase score","ISO 9001","")</f>
        <v/>
      </c>
      <c r="O143" s="92" t="str">
        <f>IF(VLOOKUP(D143,'Specific reports'!$E$116:$H$222,4,FALSE)="increase score","ISO 14001","")</f>
        <v/>
      </c>
      <c r="P143" s="92" t="str">
        <f>IF(VLOOKUP(D143,'Specific reports'!$E$226:$H$332,4,FALSE)="increase score","ISO 26000","")</f>
        <v/>
      </c>
      <c r="Q143" s="92" t="str">
        <f>IF(VLOOKUP(D143,'Specific reports'!$E$336:$H$552,4,FALSE)="increase score","ISO 45001","")</f>
        <v/>
      </c>
      <c r="R143" s="92" t="str">
        <f>IF(VLOOKUP(D143,'Specific reports'!$E$556:$H$662,4,FALSE)="increase score","EMAS","")</f>
        <v/>
      </c>
      <c r="S143" s="92" t="str">
        <f>IF(VLOOKUP(D143,'Specific reports'!$E$666:$H$772,4,FALSE)="increase score","RC14001","")</f>
        <v/>
      </c>
      <c r="T143" s="92" t="str">
        <f>IF(VLOOKUP(D143,'Specific reports'!$E$776:$H$882,4,FALSE)="increase score","RCMS","")</f>
        <v/>
      </c>
    </row>
    <row r="144" spans="1:21" ht="15" customHeight="1" x14ac:dyDescent="0.2">
      <c r="A144" s="212"/>
      <c r="C144" s="43"/>
      <c r="D144" s="71"/>
      <c r="E144" s="44" t="s">
        <v>205</v>
      </c>
      <c r="G144" s="72">
        <f>VLOOKUP(D143,'Technical page'!$B$124:$C$168,2,FALSE)</f>
        <v>3</v>
      </c>
      <c r="K144" s="73"/>
      <c r="N144" s="365" t="str">
        <f>CONCATENATE(G144," = ",HLOOKUP(" ",'Chapter 2'!D115:E120,Tips!G144+2))</f>
        <v>3 = Osoby odpovědné za provádění programu údržby jsou jasně identifikovány a zaznamenávají výsledky údržby. Existují ukazatele umožňující sledování činností údržby (% vykonané práce, zjištěné problémy atd.).</v>
      </c>
      <c r="O144" s="365"/>
      <c r="P144" s="365"/>
      <c r="Q144" s="365"/>
      <c r="R144" s="365"/>
      <c r="S144" s="365"/>
      <c r="T144" s="365"/>
      <c r="U144" s="365"/>
    </row>
    <row r="145" spans="1:21" ht="60.5" customHeight="1" thickBot="1" x14ac:dyDescent="0.25">
      <c r="A145" s="212"/>
      <c r="C145" s="43"/>
      <c r="D145" s="74"/>
      <c r="E145" s="75" t="s">
        <v>206</v>
      </c>
      <c r="F145" s="57"/>
      <c r="G145" s="76" t="str">
        <f>VLOOKUP(CONCATENATE(D143,$M$3),'Technical page'!$BG$124:$BI$303,3,FALSE)</f>
        <v>Evaluate the effectiveness of the maintenance program on a regular basis. In addition, the success is measured, and the maintenance plans are improved.</v>
      </c>
      <c r="H145" s="57"/>
      <c r="I145" s="57"/>
      <c r="J145" s="57"/>
      <c r="K145" s="77"/>
      <c r="N145" s="365"/>
      <c r="O145" s="365"/>
      <c r="P145" s="365"/>
      <c r="Q145" s="365"/>
      <c r="R145" s="365"/>
      <c r="S145" s="365"/>
      <c r="T145" s="365"/>
      <c r="U145" s="365"/>
    </row>
    <row r="146" spans="1:21" ht="16" thickBot="1" x14ac:dyDescent="0.25">
      <c r="A146" s="212"/>
      <c r="C146" s="43"/>
      <c r="N146" t="str">
        <f>IF(L147=8,"","increase score for:")</f>
        <v/>
      </c>
      <c r="U146" s="34"/>
    </row>
    <row r="147" spans="1:21" ht="25.5" customHeight="1" x14ac:dyDescent="0.2">
      <c r="A147" s="212"/>
      <c r="C147" s="43" t="str">
        <f>IF(VLOOKUP(D147,'Technical page'!$AO$124:$AQ$168,3,0)="OK","","major issue")</f>
        <v/>
      </c>
      <c r="D147" s="70" t="str">
        <f>'Chapter 2'!C122</f>
        <v>Q2.20</v>
      </c>
      <c r="E147" s="78" t="str">
        <f>'Chapter 2'!D122</f>
        <v>Jakým způsobem se řídí procesy během mimořádných událostí v případě přerušení dodávky energie nebo služeb?</v>
      </c>
      <c r="F147" s="78"/>
      <c r="G147" s="80"/>
      <c r="H147" s="49"/>
      <c r="I147" s="49"/>
      <c r="J147" s="49"/>
      <c r="K147" s="81"/>
      <c r="L147" s="42">
        <f>COUNTBLANK(N147:U147)</f>
        <v>8</v>
      </c>
      <c r="N147" s="92" t="str">
        <f>IF(VLOOKUP(D147,'Specific reports'!$E$6:$H$112,4,FALSE)="increase score","ISO 9001","")</f>
        <v/>
      </c>
      <c r="O147" s="92" t="str">
        <f>IF(VLOOKUP(D147,'Specific reports'!$E$116:$H$222,4,FALSE)="increase score","ISO 14001","")</f>
        <v/>
      </c>
      <c r="P147" s="92" t="str">
        <f>IF(VLOOKUP(D147,'Specific reports'!$E$226:$H$332,4,FALSE)="increase score","ISO 26000","")</f>
        <v/>
      </c>
      <c r="Q147" s="92" t="str">
        <f>IF(VLOOKUP(D147,'Specific reports'!$E$336:$H$552,4,FALSE)="increase score","ISO 45001","")</f>
        <v/>
      </c>
      <c r="R147" s="92" t="str">
        <f>IF(VLOOKUP(D147,'Specific reports'!$E$556:$H$662,4,FALSE)="increase score","EMAS","")</f>
        <v/>
      </c>
      <c r="S147" s="92" t="str">
        <f>IF(VLOOKUP(D147,'Specific reports'!$E$666:$H$772,4,FALSE)="increase score","RC14001","")</f>
        <v/>
      </c>
      <c r="T147" s="92" t="str">
        <f>IF(VLOOKUP(D147,'Specific reports'!$E$776:$H$882,4,FALSE)="increase score","RCMS","")</f>
        <v/>
      </c>
    </row>
    <row r="148" spans="1:21" ht="15" customHeight="1" x14ac:dyDescent="0.2">
      <c r="A148" s="212"/>
      <c r="C148" s="43"/>
      <c r="D148" s="71"/>
      <c r="E148" s="44" t="s">
        <v>205</v>
      </c>
      <c r="G148" s="72">
        <f>VLOOKUP(D147,'Technical page'!$B$124:$C$168,2,FALSE)</f>
        <v>4</v>
      </c>
      <c r="K148" s="73"/>
      <c r="N148" s="365" t="str">
        <f>CONCATENATE(G148," = ",HLOOKUP(" ",'Chapter 2'!D121:E126,Tips!G148+2))</f>
        <v>4 = Havarijní plán: zahrnuje analýzu možných nepředvídaných událostí a stanovuje přijatelnou dobu odezvy, zásahové skupiny a procesy.</v>
      </c>
      <c r="O148" s="365"/>
      <c r="P148" s="365"/>
      <c r="Q148" s="365"/>
      <c r="R148" s="365"/>
      <c r="S148" s="365"/>
      <c r="T148" s="365"/>
      <c r="U148" s="365"/>
    </row>
    <row r="149" spans="1:21" ht="35.5" customHeight="1" thickBot="1" x14ac:dyDescent="0.25">
      <c r="A149" s="212"/>
      <c r="C149" s="43"/>
      <c r="D149" s="74"/>
      <c r="E149" s="75" t="s">
        <v>206</v>
      </c>
      <c r="F149" s="57"/>
      <c r="G149" s="76" t="str">
        <f>VLOOKUP(CONCATENATE(D147,$M$3),'Technical page'!$BG$124:$BI$303,3,FALSE)</f>
        <v>No need to immediately change strategy, however always seek improvement.</v>
      </c>
      <c r="H149" s="57"/>
      <c r="I149" s="57"/>
      <c r="J149" s="57"/>
      <c r="K149" s="77"/>
      <c r="N149" s="365"/>
      <c r="O149" s="365"/>
      <c r="P149" s="365"/>
      <c r="Q149" s="365"/>
      <c r="R149" s="365"/>
      <c r="S149" s="365"/>
      <c r="T149" s="365"/>
      <c r="U149" s="365"/>
    </row>
    <row r="150" spans="1:21" ht="16" thickBot="1" x14ac:dyDescent="0.25">
      <c r="A150" s="212"/>
      <c r="C150" s="43"/>
      <c r="N150" t="str">
        <f>IF(L151=8,"","increase score for:")</f>
        <v/>
      </c>
      <c r="U150" s="34"/>
    </row>
    <row r="151" spans="1:21" ht="25.5" customHeight="1" x14ac:dyDescent="0.2">
      <c r="A151" s="212"/>
      <c r="C151" s="43" t="str">
        <f>IF(VLOOKUP(D151,'Technical page'!$AO$124:$AQ$168,3,0)="OK","","major issue")</f>
        <v/>
      </c>
      <c r="D151" s="70" t="str">
        <f>'Chapter 2'!C128</f>
        <v>Q2.21</v>
      </c>
      <c r="E151" s="78" t="str">
        <f>'Chapter 2'!D128</f>
        <v>Jak se připravují havarijní plány?</v>
      </c>
      <c r="F151" s="78"/>
      <c r="G151" s="80"/>
      <c r="H151" s="49"/>
      <c r="I151" s="49"/>
      <c r="J151" s="49"/>
      <c r="K151" s="81"/>
      <c r="L151" s="42">
        <f>COUNTBLANK(N151:U151)</f>
        <v>8</v>
      </c>
      <c r="N151" s="92" t="str">
        <f>IF(VLOOKUP(D151,'Specific reports'!$E$6:$H$112,4,FALSE)="increase score","ISO 9001","")</f>
        <v/>
      </c>
      <c r="O151" s="92" t="str">
        <f>IF(VLOOKUP(D151,'Specific reports'!$E$116:$H$222,4,FALSE)="increase score","ISO 14001","")</f>
        <v/>
      </c>
      <c r="P151" s="92" t="str">
        <f>IF(VLOOKUP(D151,'Specific reports'!$E$226:$H$332,4,FALSE)="increase score","ISO 26000","")</f>
        <v/>
      </c>
      <c r="Q151" s="92" t="str">
        <f>IF(VLOOKUP(D151,'Specific reports'!$E$336:$H$552,4,FALSE)="increase score","ISO 45001","")</f>
        <v/>
      </c>
      <c r="R151" s="92" t="str">
        <f>IF(VLOOKUP(D151,'Specific reports'!$E$556:$H$662,4,FALSE)="increase score","EMAS","")</f>
        <v/>
      </c>
      <c r="S151" s="92" t="str">
        <f>IF(VLOOKUP(D151,'Specific reports'!$E$666:$H$772,4,FALSE)="increase score","RC14001","")</f>
        <v/>
      </c>
      <c r="T151" s="92" t="str">
        <f>IF(VLOOKUP(D151,'Specific reports'!$E$776:$H$882,4,FALSE)="increase score","RCMS","")</f>
        <v/>
      </c>
    </row>
    <row r="152" spans="1:21" ht="15" customHeight="1" x14ac:dyDescent="0.2">
      <c r="A152" s="212"/>
      <c r="C152" s="43"/>
      <c r="D152" s="71"/>
      <c r="E152" s="44" t="s">
        <v>205</v>
      </c>
      <c r="G152" s="72">
        <f>VLOOKUP(D151,'Technical page'!$B$124:$C$168,2,FALSE)</f>
        <v>4</v>
      </c>
      <c r="K152" s="73"/>
      <c r="N152" s="365" t="str">
        <f>CONCATENATE(G152," = ",HLOOKUP(" ",'Chapter 2'!D127:E132,Tips!G152+2))</f>
        <v>4 = V souvislosti s územním plánováním byl zaveden postup pro hodnocení a získávání poznatků o sousedních územích s cílem vyhodnotit potřebu připravenosti, komunikace a evakuace během mimořádné události a v případě potřeby vyhodnotit zastavení výroby.</v>
      </c>
      <c r="O152" s="365"/>
      <c r="P152" s="365"/>
      <c r="Q152" s="365"/>
      <c r="R152" s="365"/>
      <c r="S152" s="365"/>
      <c r="T152" s="365"/>
      <c r="U152" s="365"/>
    </row>
    <row r="153" spans="1:21" ht="60.5" customHeight="1" thickBot="1" x14ac:dyDescent="0.25">
      <c r="A153" s="212"/>
      <c r="C153" s="43"/>
      <c r="D153" s="74"/>
      <c r="E153" s="75" t="s">
        <v>206</v>
      </c>
      <c r="F153" s="57"/>
      <c r="G153" s="76" t="str">
        <f>VLOOKUP(CONCATENATE(D151,$M$3),'Technical page'!$BG$124:$BI$303,3,FALSE)</f>
        <v>No need to immediately change strategy, however always seek improvement.</v>
      </c>
      <c r="H153" s="57"/>
      <c r="I153" s="57"/>
      <c r="J153" s="57"/>
      <c r="K153" s="77"/>
      <c r="N153" s="365"/>
      <c r="O153" s="365"/>
      <c r="P153" s="365"/>
      <c r="Q153" s="365"/>
      <c r="R153" s="365"/>
      <c r="S153" s="365"/>
      <c r="T153" s="365"/>
      <c r="U153" s="365"/>
    </row>
    <row r="154" spans="1:21" ht="16" thickBot="1" x14ac:dyDescent="0.25">
      <c r="A154" s="212"/>
      <c r="C154" s="43"/>
      <c r="N154" t="str">
        <f>IF(L155=8,"","increase score for:")</f>
        <v/>
      </c>
      <c r="U154" s="34"/>
    </row>
    <row r="155" spans="1:21" ht="28.5" customHeight="1" x14ac:dyDescent="0.2">
      <c r="A155" s="212"/>
      <c r="C155" s="43" t="str">
        <f>IF(VLOOKUP(D155,'Technical page'!$AO$124:$AQ$168,3,0)="OK","","major issue")</f>
        <v/>
      </c>
      <c r="D155" s="70" t="str">
        <f>'Chapter 2'!C134</f>
        <v>Q2.22</v>
      </c>
      <c r="E155" s="78" t="str">
        <f>'Chapter 2'!D134</f>
        <v>Jakým způsobem jsou zabezpečeny kompetence a školení zaměstnanců a dodavatelů zapojených do procesů?</v>
      </c>
      <c r="F155" s="78"/>
      <c r="G155" s="80"/>
      <c r="H155" s="49"/>
      <c r="I155" s="49"/>
      <c r="J155" s="49"/>
      <c r="K155" s="81"/>
      <c r="L155" s="42">
        <f>COUNTBLANK(N155:U155)</f>
        <v>8</v>
      </c>
      <c r="N155" s="92" t="str">
        <f>IF(VLOOKUP(D155,'Specific reports'!$E$6:$H$112,4,FALSE)="increase score","ISO 9001","")</f>
        <v/>
      </c>
      <c r="O155" s="92" t="str">
        <f>IF(VLOOKUP(D155,'Specific reports'!$E$116:$H$222,4,FALSE)="increase score","ISO 14001","")</f>
        <v/>
      </c>
      <c r="P155" s="92" t="str">
        <f>IF(VLOOKUP(D155,'Specific reports'!$E$226:$H$332,4,FALSE)="increase score","ISO 26000","")</f>
        <v/>
      </c>
      <c r="Q155" s="92" t="str">
        <f>IF(VLOOKUP(D155,'Specific reports'!$E$336:$H$552,4,FALSE)="increase score","ISO 45001","")</f>
        <v/>
      </c>
      <c r="R155" s="92" t="str">
        <f>IF(VLOOKUP(D155,'Specific reports'!$E$556:$H$662,4,FALSE)="increase score","EMAS","")</f>
        <v/>
      </c>
      <c r="S155" s="92" t="str">
        <f>IF(VLOOKUP(D155,'Specific reports'!$E$666:$H$772,4,FALSE)="increase score","RC14001","")</f>
        <v/>
      </c>
      <c r="T155" s="92" t="str">
        <f>IF(VLOOKUP(D155,'Specific reports'!$E$776:$H$882,4,FALSE)="increase score","RCMS","")</f>
        <v/>
      </c>
    </row>
    <row r="156" spans="1:21" ht="15" customHeight="1" x14ac:dyDescent="0.2">
      <c r="A156" s="212"/>
      <c r="C156" s="43"/>
      <c r="D156" s="71"/>
      <c r="E156" s="44" t="s">
        <v>205</v>
      </c>
      <c r="G156" s="72">
        <f>VLOOKUP(D155,'Technical page'!$B$124:$C$168,2,FALSE)</f>
        <v>2</v>
      </c>
      <c r="K156" s="73"/>
      <c r="N156" s="365" t="str">
        <f>CONCATENATE(G156," = ",HLOOKUP(" ",'Chapter 2'!D133:E138,Tips!G156+2))</f>
        <v>2 = Zaměstnanci a dodavatelé jsou zaškolování v oblasti bezpečnosti procesů na základě jejich odpovědností za bezpečnost procesů. Příslušný vzdělávací program pokrývá všechny aspekty bezpečnosti procesů a zařízení, a to včetně pravidelných opakování takových školení. Pro zaměstnance, kteří jsou odpovědní za úkoly související s bezpečností procesů a zařízení a kteří byli déle nepřítomni (např. Z důvodu těhotenství, nemoci, delší dovolené atd.), Je k dispozici rekvalifikační program.</v>
      </c>
      <c r="O156" s="365"/>
      <c r="P156" s="365"/>
      <c r="Q156" s="365"/>
      <c r="R156" s="365"/>
      <c r="S156" s="365"/>
      <c r="T156" s="365"/>
      <c r="U156" s="365"/>
    </row>
    <row r="157" spans="1:21" ht="65.5" customHeight="1" thickBot="1" x14ac:dyDescent="0.25">
      <c r="A157" s="212"/>
      <c r="C157" s="43"/>
      <c r="D157" s="74"/>
      <c r="E157" s="75" t="s">
        <v>206</v>
      </c>
      <c r="F157" s="57"/>
      <c r="G157" s="76" t="str">
        <f>VLOOKUP(CONCATENATE(D155,$M$3),'Technical page'!$BG$124:$BI$303,3,FALSE)</f>
        <v>Provide a continuing education related to emerging process safety tools and techniques company process safety experts).</v>
      </c>
      <c r="H157" s="57"/>
      <c r="I157" s="57"/>
      <c r="J157" s="57"/>
      <c r="K157" s="77"/>
      <c r="N157" s="365"/>
      <c r="O157" s="365"/>
      <c r="P157" s="365"/>
      <c r="Q157" s="365"/>
      <c r="R157" s="365"/>
      <c r="S157" s="365"/>
      <c r="T157" s="365"/>
      <c r="U157" s="365"/>
    </row>
    <row r="158" spans="1:21" ht="16" thickBot="1" x14ac:dyDescent="0.25">
      <c r="A158" s="212"/>
      <c r="C158" s="43"/>
      <c r="N158" t="str">
        <f>IF(L159=8,"","increase score for:")</f>
        <v/>
      </c>
      <c r="U158" s="34"/>
    </row>
    <row r="159" spans="1:21" ht="23.25" customHeight="1" x14ac:dyDescent="0.2">
      <c r="A159" s="212"/>
      <c r="C159" s="43" t="str">
        <f>IF(VLOOKUP(D159,'Technical page'!$AO$124:$AQ$168,3,0)="OK","","major issue")</f>
        <v/>
      </c>
      <c r="D159" s="70" t="str">
        <f>'Chapter 2'!C140</f>
        <v>Q2.23</v>
      </c>
      <c r="E159" s="78" t="str">
        <f>'Chapter 2'!D140</f>
        <v>Jakým způsobem se sdílejí informace o rizicích látek a přípravků?</v>
      </c>
      <c r="F159" s="78"/>
      <c r="G159" s="80"/>
      <c r="H159" s="49"/>
      <c r="I159" s="49"/>
      <c r="J159" s="49"/>
      <c r="K159" s="81"/>
      <c r="L159" s="42">
        <f>COUNTBLANK(N159:U159)</f>
        <v>8</v>
      </c>
      <c r="N159" s="92" t="str">
        <f>IF(VLOOKUP(D159,'Specific reports'!$E$6:$H$112,4,FALSE)="increase score","ISO 9001","")</f>
        <v/>
      </c>
      <c r="O159" s="92" t="str">
        <f>IF(VLOOKUP(D159,'Specific reports'!$E$116:$H$222,4,FALSE)="increase score","ISO 14001","")</f>
        <v/>
      </c>
      <c r="P159" s="92" t="str">
        <f>IF(VLOOKUP(D159,'Specific reports'!$E$226:$H$332,4,FALSE)="increase score","ISO 26000","")</f>
        <v/>
      </c>
      <c r="Q159" s="92" t="str">
        <f>IF(VLOOKUP(D159,'Specific reports'!$E$336:$H$552,4,FALSE)="increase score","ISO 45001","")</f>
        <v/>
      </c>
      <c r="R159" s="92" t="str">
        <f>IF(VLOOKUP(D159,'Specific reports'!$E$556:$H$662,4,FALSE)="increase score","EMAS","")</f>
        <v/>
      </c>
      <c r="S159" s="92" t="str">
        <f>IF(VLOOKUP(D159,'Specific reports'!$E$666:$H$772,4,FALSE)="increase score","RC14001","")</f>
        <v/>
      </c>
      <c r="T159" s="92" t="str">
        <f>IF(VLOOKUP(D159,'Specific reports'!$E$776:$H$882,4,FALSE)="increase score","RCMS","")</f>
        <v/>
      </c>
    </row>
    <row r="160" spans="1:21" ht="15" customHeight="1" x14ac:dyDescent="0.2">
      <c r="A160" s="212"/>
      <c r="C160" s="43"/>
      <c r="D160" s="71"/>
      <c r="E160" s="44" t="s">
        <v>205</v>
      </c>
      <c r="G160" s="72">
        <f>VLOOKUP(D159,'Technical page'!$B$124:$C$168,2,FALSE)</f>
        <v>4</v>
      </c>
      <c r="K160" s="73"/>
      <c r="N160" s="365" t="str">
        <f>CONCATENATE(G160," = ",HLOOKUP(" ",'Chapter 2'!D139:E144,Tips!G160+2))</f>
        <v>4 = Jsou známé bezpečnostní údaje pro všechny procesy a látky (včetně možných meziproduktů, zbytků a jiných látek).</v>
      </c>
      <c r="O160" s="365"/>
      <c r="P160" s="365"/>
      <c r="Q160" s="365"/>
      <c r="R160" s="365"/>
      <c r="S160" s="365"/>
      <c r="T160" s="365"/>
      <c r="U160" s="365"/>
    </row>
    <row r="161" spans="1:21" ht="90" customHeight="1" thickBot="1" x14ac:dyDescent="0.25">
      <c r="A161" s="212"/>
      <c r="C161" s="43"/>
      <c r="D161" s="74"/>
      <c r="E161" s="75" t="s">
        <v>206</v>
      </c>
      <c r="F161" s="57"/>
      <c r="G161" s="76" t="str">
        <f>VLOOKUP(CONCATENATE(D159,$M$3),'Technical page'!$BG$124:$BI$303,3,FALSE)</f>
        <v>No need to immediately change strategy, however always seek improvement.</v>
      </c>
      <c r="H161" s="57"/>
      <c r="I161" s="57"/>
      <c r="J161" s="57"/>
      <c r="K161" s="77"/>
      <c r="N161" s="365"/>
      <c r="O161" s="365"/>
      <c r="P161" s="365"/>
      <c r="Q161" s="365"/>
      <c r="R161" s="365"/>
      <c r="S161" s="365"/>
      <c r="T161" s="365"/>
      <c r="U161" s="365"/>
    </row>
    <row r="162" spans="1:21" ht="16" thickBot="1" x14ac:dyDescent="0.25">
      <c r="A162" s="212"/>
      <c r="C162" s="43"/>
      <c r="N162" t="str">
        <f>IF(L163=8,"","increase score for:")</f>
        <v/>
      </c>
      <c r="U162" s="34"/>
    </row>
    <row r="163" spans="1:21" ht="29.25" customHeight="1" x14ac:dyDescent="0.2">
      <c r="A163" s="212"/>
      <c r="C163" s="43" t="str">
        <f>IF(VLOOKUP(D163,'Technical page'!$AO$124:$AQ$168,3,0)="OK","","major issue")</f>
        <v/>
      </c>
      <c r="D163" s="70" t="str">
        <f>'Chapter 2'!C146</f>
        <v>Q2.24</v>
      </c>
      <c r="E163" s="78" t="str">
        <f>'Chapter 2'!D146</f>
        <v>Jak se sdílejí informace o procesu?</v>
      </c>
      <c r="F163" s="78"/>
      <c r="G163" s="80"/>
      <c r="H163" s="49"/>
      <c r="I163" s="49"/>
      <c r="J163" s="49"/>
      <c r="K163" s="81"/>
      <c r="L163" s="42">
        <f>COUNTBLANK(N163:U163)</f>
        <v>8</v>
      </c>
      <c r="N163" s="92" t="str">
        <f>IF(VLOOKUP(D163,'Specific reports'!$E$6:$H$112,4,FALSE)="increase score","ISO 9001","")</f>
        <v/>
      </c>
      <c r="O163" s="92" t="str">
        <f>IF(VLOOKUP(D163,'Specific reports'!$E$116:$H$222,4,FALSE)="increase score","ISO 14001","")</f>
        <v/>
      </c>
      <c r="P163" s="92" t="str">
        <f>IF(VLOOKUP(D163,'Specific reports'!$E$226:$H$332,4,FALSE)="increase score","ISO 26000","")</f>
        <v/>
      </c>
      <c r="Q163" s="92" t="str">
        <f>IF(VLOOKUP(D163,'Specific reports'!$E$336:$H$552,4,FALSE)="increase score","ISO 45001","")</f>
        <v/>
      </c>
      <c r="R163" s="92" t="str">
        <f>IF(VLOOKUP(D163,'Specific reports'!$E$556:$H$662,4,FALSE)="increase score","EMAS","")</f>
        <v/>
      </c>
      <c r="S163" s="92" t="str">
        <f>IF(VLOOKUP(D163,'Specific reports'!$E$666:$H$772,4,FALSE)="increase score","RC14001","")</f>
        <v/>
      </c>
      <c r="T163" s="92" t="str">
        <f>IF(VLOOKUP(D163,'Specific reports'!$E$776:$H$882,4,FALSE)="increase score","RCMS","")</f>
        <v/>
      </c>
    </row>
    <row r="164" spans="1:21" ht="15" customHeight="1" x14ac:dyDescent="0.2">
      <c r="A164" s="212"/>
      <c r="C164" s="43"/>
      <c r="D164" s="71"/>
      <c r="E164" s="44" t="s">
        <v>205</v>
      </c>
      <c r="G164" s="72">
        <f>VLOOKUP(D163,'Technical page'!$B$124:$C$168,2,FALSE)</f>
        <v>3</v>
      </c>
      <c r="K164" s="73"/>
      <c r="N164" s="365" t="str">
        <f>CONCATENATE(G164," = ",HLOOKUP(" ",'Chapter 2'!D145:E150,Tips!G164+2))</f>
        <v>3 = Výrobní postupy a návody k obsluze aktualizují podle potřeby a pokrývají všechny možné provozní fáze (např. start, běžný provoz, nouzové vypnutí, mimořádně práce atd.). Pro mimořádné události a anomálie jsou stanoveny provozní rezervy a plánované činnosti.</v>
      </c>
      <c r="O164" s="365"/>
      <c r="P164" s="365"/>
      <c r="Q164" s="365"/>
      <c r="R164" s="365"/>
      <c r="S164" s="365"/>
      <c r="T164" s="365"/>
      <c r="U164" s="365"/>
    </row>
    <row r="165" spans="1:21" ht="27.5" customHeight="1" thickBot="1" x14ac:dyDescent="0.25">
      <c r="A165" s="212"/>
      <c r="C165" s="43"/>
      <c r="D165" s="74"/>
      <c r="E165" s="75" t="s">
        <v>206</v>
      </c>
      <c r="F165" s="57"/>
      <c r="G165" s="76" t="str">
        <f>VLOOKUP(CONCATENATE(D163,$M$3),'Technical page'!$BG$124:$BI$303,3,FALSE)</f>
        <v>Make these elements immediately available to staff working on the process. Train staff to the utilisation of the documentation and the actions arising from these procedures/manuals.</v>
      </c>
      <c r="H165" s="57"/>
      <c r="I165" s="57"/>
      <c r="J165" s="57"/>
      <c r="K165" s="77"/>
      <c r="N165" s="365"/>
      <c r="O165" s="365"/>
      <c r="P165" s="365"/>
      <c r="Q165" s="365"/>
      <c r="R165" s="365"/>
      <c r="S165" s="365"/>
      <c r="T165" s="365"/>
      <c r="U165" s="365"/>
    </row>
    <row r="166" spans="1:21" ht="16" thickBot="1" x14ac:dyDescent="0.25">
      <c r="A166" s="212"/>
      <c r="B166" t="str">
        <f>'Chapter 2'!B152</f>
        <v>Distribuce</v>
      </c>
      <c r="C166" s="43"/>
      <c r="N166" t="str">
        <f>IF(L167=8,"","increase score for:")</f>
        <v/>
      </c>
      <c r="U166" s="34"/>
    </row>
    <row r="167" spans="1:21" ht="27.75" customHeight="1" x14ac:dyDescent="0.2">
      <c r="A167" s="212"/>
      <c r="C167" s="43" t="str">
        <f>IF(VLOOKUP(D167,'Technical page'!$AO$124:$AQ$168,3,0)="OK","","major issue")</f>
        <v/>
      </c>
      <c r="D167" s="70" t="str">
        <f>'Chapter 2'!C154</f>
        <v>Q2.25</v>
      </c>
      <c r="E167" s="78" t="str">
        <f>'Chapter 2'!D154</f>
        <v>Jakým způsobem organizace hodnotí své logistické partnery z hlediska HSE&amp;S, energetické účinnosti a emisí skleníkových plynů?</v>
      </c>
      <c r="F167" s="78"/>
      <c r="G167" s="80"/>
      <c r="H167" s="49"/>
      <c r="I167" s="49"/>
      <c r="J167" s="49"/>
      <c r="K167" s="81"/>
      <c r="L167" s="42">
        <f>COUNTBLANK(N167:U167)</f>
        <v>8</v>
      </c>
      <c r="N167" s="92" t="str">
        <f>IF(VLOOKUP(D167,'Specific reports'!$E$6:$H$112,4,FALSE)="increase score","ISO 9001","")</f>
        <v/>
      </c>
      <c r="O167" s="92" t="str">
        <f>IF(VLOOKUP(D167,'Specific reports'!$E$116:$H$222,4,FALSE)="increase score","ISO 14001","")</f>
        <v/>
      </c>
      <c r="P167" s="92" t="str">
        <f>IF(VLOOKUP(D167,'Specific reports'!$E$226:$H$332,4,FALSE)="increase score","ISO 26000","")</f>
        <v/>
      </c>
      <c r="Q167" s="92" t="str">
        <f>IF(VLOOKUP(D167,'Specific reports'!$E$336:$H$552,4,FALSE)="increase score","ISO 45001","")</f>
        <v/>
      </c>
      <c r="R167" s="92" t="str">
        <f>IF(VLOOKUP(D167,'Specific reports'!$E$556:$H$662,4,FALSE)="increase score","EMAS","")</f>
        <v/>
      </c>
      <c r="S167" s="92" t="str">
        <f>IF(VLOOKUP(D167,'Specific reports'!$E$666:$H$772,4,FALSE)="increase score","RC14001","")</f>
        <v/>
      </c>
      <c r="T167" s="92" t="str">
        <f>IF(VLOOKUP(D167,'Specific reports'!$E$776:$H$882,4,FALSE)="increase score","RCMS","")</f>
        <v/>
      </c>
    </row>
    <row r="168" spans="1:21" ht="15" customHeight="1" x14ac:dyDescent="0.2">
      <c r="A168" s="212"/>
      <c r="C168" s="43"/>
      <c r="D168" s="71"/>
      <c r="E168" s="44" t="s">
        <v>205</v>
      </c>
      <c r="G168" s="72">
        <f>VLOOKUP(D167,'Technical page'!$B$124:$C$168,2,FALSE)</f>
        <v>3</v>
      </c>
      <c r="K168" s="73"/>
      <c r="N168" s="365" t="str">
        <f>CONCATENATE(G168," = ",HLOOKUP(" ",'Chapter 2'!D153:E158,Tips!G168+2))</f>
        <v>3 = Organizace vyhodnocuje příslušné kroky a bezpečnostní opatření, které se vyžadují při přepravě chemických látek.</v>
      </c>
      <c r="O168" s="365"/>
      <c r="P168" s="365"/>
      <c r="Q168" s="365"/>
      <c r="R168" s="365"/>
      <c r="S168" s="365"/>
      <c r="T168" s="365"/>
      <c r="U168" s="365"/>
    </row>
    <row r="169" spans="1:21" ht="63" customHeight="1" thickBot="1" x14ac:dyDescent="0.25">
      <c r="A169" s="212"/>
      <c r="C169" s="43"/>
      <c r="D169" s="74"/>
      <c r="E169" s="75" t="s">
        <v>206</v>
      </c>
      <c r="F169" s="57"/>
      <c r="G169" s="124" t="str">
        <f>VLOOKUP(CONCATENATE(D167,$M$3),'Technical page'!$BG$124:$BI$303,3,FALSE)</f>
        <v>An example of scheme that could be used (in total or parts) is SQAS (https://www.sqas.org/). Companies may decide to use other schemes or systems/criteria if available. The choice of a logistic provider is based on each company individual decision-making process which may or may not include SQAS.</v>
      </c>
      <c r="H169" s="57"/>
      <c r="I169" s="57"/>
      <c r="J169" s="57"/>
      <c r="K169" s="77"/>
      <c r="N169" s="365"/>
      <c r="O169" s="365"/>
      <c r="P169" s="365"/>
      <c r="Q169" s="365"/>
      <c r="R169" s="365"/>
      <c r="S169" s="365"/>
      <c r="T169" s="365"/>
      <c r="U169" s="365"/>
    </row>
    <row r="170" spans="1:21" ht="16" thickBot="1" x14ac:dyDescent="0.25">
      <c r="A170" s="212"/>
      <c r="C170" s="43"/>
      <c r="N170" t="str">
        <f>IF(L171=8,"","increase score for:")</f>
        <v/>
      </c>
      <c r="U170" s="34"/>
    </row>
    <row r="171" spans="1:21" ht="25.5" customHeight="1" x14ac:dyDescent="0.2">
      <c r="A171" s="212"/>
      <c r="C171" s="43" t="str">
        <f>IF(VLOOKUP(D171,'Technical page'!$AO$124:$AQ$168,3,0)="OK","","major issue")</f>
        <v/>
      </c>
      <c r="D171" s="70" t="str">
        <f>'Chapter 2'!C160</f>
        <v>Q2.26</v>
      </c>
      <c r="E171" s="78" t="str">
        <f>'Chapter 2'!D160</f>
        <v>Jakým způsobem organizace zabraňuje a reaguje na dopravní nehody?</v>
      </c>
      <c r="F171" s="78"/>
      <c r="G171" s="80"/>
      <c r="H171" s="49"/>
      <c r="I171" s="49"/>
      <c r="J171" s="49"/>
      <c r="K171" s="81"/>
      <c r="L171" s="42">
        <f>COUNTBLANK(N171:U171)</f>
        <v>8</v>
      </c>
      <c r="N171" s="92" t="str">
        <f>IF(VLOOKUP(D171,'Specific reports'!$E$6:$H$112,4,FALSE)="increase score","ISO 9001","")</f>
        <v/>
      </c>
      <c r="O171" s="92" t="str">
        <f>IF(VLOOKUP(D171,'Specific reports'!$E$116:$H$222,4,FALSE)="increase score","ISO 14001","")</f>
        <v/>
      </c>
      <c r="P171" s="92" t="str">
        <f>IF(VLOOKUP(D171,'Specific reports'!$E$226:$H$332,4,FALSE)="increase score","ISO 26000","")</f>
        <v/>
      </c>
      <c r="Q171" s="92" t="str">
        <f>IF(VLOOKUP(D171,'Specific reports'!$E$336:$H$552,4,FALSE)="increase score","ISO 45001","")</f>
        <v/>
      </c>
      <c r="R171" s="92" t="str">
        <f>IF(VLOOKUP(D171,'Specific reports'!$E$556:$H$662,4,FALSE)="increase score","EMAS","")</f>
        <v/>
      </c>
      <c r="S171" s="92" t="str">
        <f>IF(VLOOKUP(D171,'Specific reports'!$E$666:$H$772,4,FALSE)="increase score","RC14001","")</f>
        <v/>
      </c>
      <c r="T171" s="92" t="str">
        <f>IF(VLOOKUP(D171,'Specific reports'!$E$776:$H$882,4,FALSE)="increase score","RCMS","")</f>
        <v/>
      </c>
    </row>
    <row r="172" spans="1:21" ht="15" customHeight="1" x14ac:dyDescent="0.2">
      <c r="A172" s="212"/>
      <c r="C172" s="43"/>
      <c r="D172" s="71"/>
      <c r="E172" s="44" t="s">
        <v>205</v>
      </c>
      <c r="G172" s="72">
        <f>VLOOKUP(D171,'Technical page'!$B$124:$C$168,2,FALSE)</f>
        <v>4</v>
      </c>
      <c r="K172" s="73"/>
      <c r="N172" s="365" t="str">
        <f>CONCATENATE(G172," = ",HLOOKUP(" ",'Chapter 2'!D159:E164,Tips!G172+2))</f>
        <v>4 = Havarijní plán místa zohledňuje logistiku. Společnost nabízí pomoc při odstraňování následků dopravních nehod (např. ICE (zásah při mimořádných událostech v oblasti chemické dopravy)) nebo podobné systémy.</v>
      </c>
      <c r="O172" s="365"/>
      <c r="P172" s="365"/>
      <c r="Q172" s="365"/>
      <c r="R172" s="365"/>
      <c r="S172" s="365"/>
      <c r="T172" s="365"/>
      <c r="U172" s="365"/>
    </row>
    <row r="173" spans="1:21" ht="36.75" customHeight="1" thickBot="1" x14ac:dyDescent="0.25">
      <c r="A173" s="212"/>
      <c r="C173" s="43"/>
      <c r="D173" s="74"/>
      <c r="E173" s="75" t="s">
        <v>206</v>
      </c>
      <c r="F173" s="57"/>
      <c r="G173" s="76" t="str">
        <f>VLOOKUP(CONCATENATE(D171,$M$3),'Technical page'!$BG$124:$BI$303,3,FALSE)</f>
        <v>No need to immediately change strategy, however always seek improvement.</v>
      </c>
      <c r="H173" s="57"/>
      <c r="I173" s="57"/>
      <c r="J173" s="57"/>
      <c r="K173" s="77"/>
      <c r="N173" s="365"/>
      <c r="O173" s="365"/>
      <c r="P173" s="365"/>
      <c r="Q173" s="365"/>
      <c r="R173" s="365"/>
      <c r="S173" s="365"/>
      <c r="T173" s="365"/>
      <c r="U173" s="365"/>
    </row>
    <row r="174" spans="1:21" ht="16" thickBot="1" x14ac:dyDescent="0.25">
      <c r="A174" s="212"/>
      <c r="B174" t="str">
        <f>'Chapter 2'!B166</f>
        <v>Bezpečnost</v>
      </c>
      <c r="C174" s="43"/>
      <c r="N174" t="str">
        <f>IF(L175=8,"","increase score for:")</f>
        <v/>
      </c>
      <c r="U174" s="34"/>
    </row>
    <row r="175" spans="1:21" ht="22.5" customHeight="1" x14ac:dyDescent="0.2">
      <c r="A175" s="212"/>
      <c r="C175" s="43" t="str">
        <f>IF(VLOOKUP(D175,'Technical page'!$AO$124:$AQ$168,3,0)="OK","","major issue")</f>
        <v/>
      </c>
      <c r="D175" s="70" t="str">
        <f>'Chapter 2'!C168</f>
        <v>Q2.27</v>
      </c>
      <c r="E175" s="78" t="str">
        <f>'Chapter 2'!D168</f>
        <v>Jakým způsobem organizace identifikuje bezpečnostní problémy?</v>
      </c>
      <c r="F175" s="78"/>
      <c r="G175" s="80"/>
      <c r="H175" s="49"/>
      <c r="I175" s="49"/>
      <c r="J175" s="49"/>
      <c r="K175" s="81"/>
      <c r="L175" s="42">
        <f>COUNTBLANK(N175:U175)</f>
        <v>8</v>
      </c>
      <c r="N175" s="92" t="str">
        <f>IF(VLOOKUP(D175,'Specific reports'!$E$6:$H$112,4,FALSE)="increase score","ISO 9001","")</f>
        <v/>
      </c>
      <c r="O175" s="92" t="str">
        <f>IF(VLOOKUP(D175,'Specific reports'!$E$116:$H$222,4,FALSE)="increase score","ISO 14001","")</f>
        <v/>
      </c>
      <c r="P175" s="92" t="str">
        <f>IF(VLOOKUP(D175,'Specific reports'!$E$226:$H$332,4,FALSE)="increase score","ISO 26000","")</f>
        <v/>
      </c>
      <c r="Q175" s="92" t="str">
        <f>IF(VLOOKUP(D175,'Specific reports'!$E$336:$H$552,4,FALSE)="increase score","ISO 45001","")</f>
        <v/>
      </c>
      <c r="R175" s="92" t="str">
        <f>IF(VLOOKUP(D175,'Specific reports'!$E$556:$H$662,4,FALSE)="increase score","EMAS","")</f>
        <v/>
      </c>
      <c r="S175" s="92" t="str">
        <f>IF(VLOOKUP(D175,'Specific reports'!$E$666:$H$772,4,FALSE)="increase score","RC14001","")</f>
        <v/>
      </c>
      <c r="T175" s="92" t="str">
        <f>IF(VLOOKUP(D175,'Specific reports'!$E$776:$H$882,4,FALSE)="increase score","RCMS","")</f>
        <v/>
      </c>
    </row>
    <row r="176" spans="1:21" ht="15" customHeight="1" x14ac:dyDescent="0.2">
      <c r="A176" s="212"/>
      <c r="C176" s="43"/>
      <c r="D176" s="71"/>
      <c r="E176" s="44" t="s">
        <v>205</v>
      </c>
      <c r="G176" s="72">
        <f>VLOOKUP(D175,'Technical page'!$B$124:$C$168,2,FALSE)</f>
        <v>4</v>
      </c>
      <c r="K176" s="73"/>
      <c r="N176" s="365" t="str">
        <f>CONCATENATE(G176," = ",HLOOKUP(" ",'Chapter 2'!D167:E172,Tips!G176+2))</f>
        <v>4 = Pravidelně se vyhodnocuje účinnost procesu řízení bezpečnostního rizika.</v>
      </c>
      <c r="O176" s="365"/>
      <c r="P176" s="365"/>
      <c r="Q176" s="365"/>
      <c r="R176" s="365"/>
      <c r="S176" s="365"/>
      <c r="T176" s="365"/>
      <c r="U176" s="365"/>
    </row>
    <row r="177" spans="1:21" ht="18.5" customHeight="1" thickBot="1" x14ac:dyDescent="0.25">
      <c r="A177" s="212"/>
      <c r="C177" s="43"/>
      <c r="D177" s="74"/>
      <c r="E177" s="75" t="s">
        <v>206</v>
      </c>
      <c r="F177" s="57"/>
      <c r="G177" s="76" t="str">
        <f>VLOOKUP(CONCATENATE(D175,$M$3),'Technical page'!$BG$124:$BI$303,3,FALSE)</f>
        <v>No need to immediately change strategy, however always seek improvement.</v>
      </c>
      <c r="H177" s="57"/>
      <c r="I177" s="57"/>
      <c r="J177" s="57"/>
      <c r="K177" s="77"/>
      <c r="N177" s="365"/>
      <c r="O177" s="365"/>
      <c r="P177" s="365"/>
      <c r="Q177" s="365"/>
      <c r="R177" s="365"/>
      <c r="S177" s="365"/>
      <c r="T177" s="365"/>
      <c r="U177" s="365"/>
    </row>
    <row r="178" spans="1:21" ht="16" thickBot="1" x14ac:dyDescent="0.25">
      <c r="A178" s="212"/>
      <c r="C178" s="43"/>
      <c r="N178" t="str">
        <f>IF(L179=8,"","increase score for:")</f>
        <v/>
      </c>
      <c r="U178" s="34"/>
    </row>
    <row r="179" spans="1:21" ht="25.5" customHeight="1" x14ac:dyDescent="0.2">
      <c r="A179" s="212"/>
      <c r="C179" s="43" t="str">
        <f>IF(VLOOKUP(D179,'Technical page'!$AO$124:$AQ$168,3,0)="OK","","major issue")</f>
        <v/>
      </c>
      <c r="D179" s="70" t="str">
        <f>'Chapter 2'!C174</f>
        <v>Q2.28</v>
      </c>
      <c r="E179" s="78" t="str">
        <f>'Chapter 2'!D174</f>
        <v>Jakým způsobem se kontroluje příchod a odchod pracovníků a materiálu na pracovišti a v oblastech s omezeným vstupem?</v>
      </c>
      <c r="F179" s="78"/>
      <c r="G179" s="80"/>
      <c r="H179" s="49"/>
      <c r="I179" s="49"/>
      <c r="J179" s="49"/>
      <c r="K179" s="81"/>
      <c r="L179" s="42">
        <f>COUNTBLANK(N179:U179)</f>
        <v>8</v>
      </c>
      <c r="N179" s="92" t="str">
        <f>IF(VLOOKUP(D179,'Specific reports'!$E$6:$H$112,4,FALSE)="increase score","ISO 9001","")</f>
        <v/>
      </c>
      <c r="O179" s="92" t="str">
        <f>IF(VLOOKUP(D179,'Specific reports'!$E$116:$H$222,4,FALSE)="increase score","ISO 14001","")</f>
        <v/>
      </c>
      <c r="P179" s="92" t="str">
        <f>IF(VLOOKUP(D179,'Specific reports'!$E$226:$H$332,4,FALSE)="increase score","ISO 26000","")</f>
        <v/>
      </c>
      <c r="Q179" s="92" t="str">
        <f>IF(VLOOKUP(D179,'Specific reports'!$E$336:$H$552,4,FALSE)="increase score","ISO 45001","")</f>
        <v/>
      </c>
      <c r="R179" s="92" t="str">
        <f>IF(VLOOKUP(D179,'Specific reports'!$E$556:$H$662,4,FALSE)="increase score","EMAS","")</f>
        <v/>
      </c>
      <c r="S179" s="92" t="str">
        <f>IF(VLOOKUP(D179,'Specific reports'!$E$666:$H$772,4,FALSE)="increase score","RC14001","")</f>
        <v/>
      </c>
      <c r="T179" s="92" t="str">
        <f>IF(VLOOKUP(D179,'Specific reports'!$E$776:$H$882,4,FALSE)="increase score","RCMS","")</f>
        <v/>
      </c>
    </row>
    <row r="180" spans="1:21" ht="15" customHeight="1" x14ac:dyDescent="0.2">
      <c r="A180" s="212"/>
      <c r="C180" s="43"/>
      <c r="D180" s="71"/>
      <c r="E180" s="44" t="s">
        <v>205</v>
      </c>
      <c r="G180" s="72">
        <f>VLOOKUP(D179,'Technical page'!$B$124:$C$168,2,FALSE)</f>
        <v>3</v>
      </c>
      <c r="K180" s="73"/>
      <c r="N180" s="365" t="str">
        <f>CONCATENATE(G180," = ",HLOOKUP(" ",'Chapter 2'!D173:E178,Tips!G180+2))</f>
        <v>3 = Byl zaveden postup týkající se přístupu. Návštěvníci mohou vstupovat (do budovy, provozních prostor ...) pouze v doprovodu zaměstnanců.</v>
      </c>
      <c r="O180" s="365"/>
      <c r="P180" s="365"/>
      <c r="Q180" s="365"/>
      <c r="R180" s="365"/>
      <c r="S180" s="365"/>
      <c r="T180" s="365"/>
      <c r="U180" s="365"/>
    </row>
    <row r="181" spans="1:21" ht="90" customHeight="1" thickBot="1" x14ac:dyDescent="0.25">
      <c r="A181" s="212"/>
      <c r="C181" s="43"/>
      <c r="D181" s="74"/>
      <c r="E181" s="75" t="s">
        <v>206</v>
      </c>
      <c r="F181" s="57"/>
      <c r="G181" s="76" t="str">
        <f>VLOOKUP(CONCATENATE(D179,$M$3),'Technical page'!$BG$124:$BI$303,3,FALSE)</f>
        <v>Evaluate the effectiveness of the process through periodic reviews.</v>
      </c>
      <c r="H181" s="57"/>
      <c r="I181" s="57"/>
      <c r="J181" s="57"/>
      <c r="K181" s="77"/>
      <c r="N181" s="365"/>
      <c r="O181" s="365"/>
      <c r="P181" s="365"/>
      <c r="Q181" s="365"/>
      <c r="R181" s="365"/>
      <c r="S181" s="365"/>
      <c r="T181" s="365"/>
      <c r="U181" s="365"/>
    </row>
    <row r="182" spans="1:21" ht="16" thickBot="1" x14ac:dyDescent="0.25">
      <c r="A182" s="212"/>
      <c r="C182" s="43"/>
      <c r="N182" t="str">
        <f>IF(L183=8,"","increase score for:")</f>
        <v/>
      </c>
      <c r="U182" s="34"/>
    </row>
    <row r="183" spans="1:21" ht="22.5" customHeight="1" x14ac:dyDescent="0.2">
      <c r="A183" s="212"/>
      <c r="C183" s="43" t="str">
        <f>IF(VLOOKUP(D183,'Technical page'!$AO$124:$AQ$168,3,0)="OK","","major issue")</f>
        <v/>
      </c>
      <c r="D183" s="70" t="str">
        <f>'Chapter 2'!C180</f>
        <v>Q2.29</v>
      </c>
      <c r="E183" s="78" t="str">
        <f>'Chapter 2'!D180</f>
        <v>Jakým způsobem se kontroluje kybernetická bezpečnost?</v>
      </c>
      <c r="F183" s="78"/>
      <c r="G183" s="80"/>
      <c r="H183" s="49"/>
      <c r="I183" s="49"/>
      <c r="J183" s="49"/>
      <c r="K183" s="81"/>
      <c r="L183" s="42">
        <f>COUNTBLANK(N183:U183)</f>
        <v>8</v>
      </c>
      <c r="N183" s="92" t="str">
        <f>IF(VLOOKUP(D183,'Specific reports'!$E$6:$H$112,4,FALSE)="increase score","ISO 9001","")</f>
        <v/>
      </c>
      <c r="O183" s="92" t="str">
        <f>IF(VLOOKUP(D183,'Specific reports'!$E$116:$H$222,4,FALSE)="increase score","ISO 14001","")</f>
        <v/>
      </c>
      <c r="P183" s="92" t="str">
        <f>IF(VLOOKUP(D183,'Specific reports'!$E$226:$H$332,4,FALSE)="increase score","ISO 26000","")</f>
        <v/>
      </c>
      <c r="Q183" s="92" t="str">
        <f>IF(VLOOKUP(D183,'Specific reports'!$E$336:$H$552,4,FALSE)="increase score","ISO 45001","")</f>
        <v/>
      </c>
      <c r="R183" s="92" t="str">
        <f>IF(VLOOKUP(D183,'Specific reports'!$E$556:$H$662,4,FALSE)="increase score","EMAS","")</f>
        <v/>
      </c>
      <c r="S183" s="92" t="str">
        <f>IF(VLOOKUP(D183,'Specific reports'!$E$666:$H$772,4,FALSE)="increase score","RC14001","")</f>
        <v/>
      </c>
      <c r="T183" s="92" t="str">
        <f>IF(VLOOKUP(D183,'Specific reports'!$E$776:$H$882,4,FALSE)="increase score","RCMS","")</f>
        <v/>
      </c>
    </row>
    <row r="184" spans="1:21" ht="15" customHeight="1" x14ac:dyDescent="0.2">
      <c r="A184" s="212"/>
      <c r="C184" s="43"/>
      <c r="D184" s="71"/>
      <c r="E184" s="44" t="s">
        <v>205</v>
      </c>
      <c r="G184" s="72">
        <f>VLOOKUP(D183,'Technical page'!$B$124:$C$168,2,FALSE)</f>
        <v>4</v>
      </c>
      <c r="K184" s="73"/>
      <c r="N184" s="365" t="str">
        <f>CONCATENATE(G184," = ",HLOOKUP(" ",'Chapter 2'!D179:E184,Tips!G184+2))</f>
        <v>4 = Organizace identifikuje, sleduje a zmírňuje rizika kybernetické bezpečnosti, která mají dopad na podnikání a systémy ochrany zdraví, bezpečnosti, životního prostředí a udržitelnosti, pomocí přístupu založeného na rizicích ke zmírňování hrozeb.</v>
      </c>
      <c r="O184" s="365"/>
      <c r="P184" s="365"/>
      <c r="Q184" s="365"/>
      <c r="R184" s="365"/>
      <c r="S184" s="365"/>
      <c r="T184" s="365"/>
      <c r="U184" s="365"/>
    </row>
    <row r="185" spans="1:21" ht="64.25" customHeight="1" thickBot="1" x14ac:dyDescent="0.25">
      <c r="A185" s="212"/>
      <c r="C185" s="43"/>
      <c r="D185" s="74"/>
      <c r="E185" s="75" t="s">
        <v>206</v>
      </c>
      <c r="F185" s="57"/>
      <c r="G185" s="76" t="str">
        <f>VLOOKUP(CONCATENATE(D183,$M$3),'Technical page'!$BG$124:$BI$303,3,FALSE)</f>
        <v>Set up a comprehensive system to grant access to IT systems only based on passwords and – depending on the actual tasks of the employees – and access to sensitive information only on an “as-needed” basis. Establish rules on safe use of company IT systems (e.g. using IT for private reasons, access of websites…).</v>
      </c>
      <c r="H185" s="57"/>
      <c r="I185" s="57"/>
      <c r="J185" s="57"/>
      <c r="K185" s="77"/>
      <c r="N185" s="365"/>
      <c r="O185" s="365"/>
      <c r="P185" s="365"/>
      <c r="Q185" s="365"/>
      <c r="R185" s="365"/>
      <c r="S185" s="365"/>
      <c r="T185" s="365"/>
      <c r="U185" s="365"/>
    </row>
    <row r="186" spans="1:21" ht="16" thickBot="1" x14ac:dyDescent="0.25">
      <c r="A186" s="212"/>
      <c r="C186" s="43"/>
      <c r="N186" t="str">
        <f>IF(L187=8,"","increase score for:")</f>
        <v/>
      </c>
      <c r="U186" s="34"/>
    </row>
    <row r="187" spans="1:21" ht="21" customHeight="1" x14ac:dyDescent="0.2">
      <c r="A187" s="212"/>
      <c r="C187" s="43" t="str">
        <f>IF(VLOOKUP(D187,'Technical page'!$AO$124:$AQ$168,3,0)="OK","","major issue")</f>
        <v/>
      </c>
      <c r="D187" s="70" t="str">
        <f>'Chapter 2'!C186</f>
        <v>Q2.30</v>
      </c>
      <c r="E187" s="78" t="str">
        <f>'Chapter 2'!D186</f>
        <v>Jakým způsobem probíhá komunikace a výměna informací v případě bezpečnostní krize?</v>
      </c>
      <c r="F187" s="78"/>
      <c r="G187" s="80"/>
      <c r="H187" s="49"/>
      <c r="I187" s="49"/>
      <c r="J187" s="49"/>
      <c r="K187" s="81"/>
      <c r="L187" s="42">
        <f>COUNTBLANK(N187:U187)</f>
        <v>8</v>
      </c>
      <c r="N187" s="92" t="str">
        <f>IF(VLOOKUP(D187,'Specific reports'!$E$6:$H$112,4,FALSE)="increase score","ISO 9001","")</f>
        <v/>
      </c>
      <c r="O187" s="92" t="str">
        <f>IF(VLOOKUP(D187,'Specific reports'!$E$116:$H$222,4,FALSE)="increase score","ISO 14001","")</f>
        <v/>
      </c>
      <c r="P187" s="92" t="str">
        <f>IF(VLOOKUP(D187,'Specific reports'!$E$226:$H$332,4,FALSE)="increase score","ISO 26000","")</f>
        <v/>
      </c>
      <c r="Q187" s="92" t="str">
        <f>IF(VLOOKUP(D187,'Specific reports'!$E$336:$H$552,4,FALSE)="increase score","ISO 45001","")</f>
        <v/>
      </c>
      <c r="R187" s="92" t="str">
        <f>IF(VLOOKUP(D187,'Specific reports'!$E$556:$H$662,4,FALSE)="increase score","EMAS","")</f>
        <v/>
      </c>
      <c r="S187" s="92" t="str">
        <f>IF(VLOOKUP(D187,'Specific reports'!$E$666:$H$772,4,FALSE)="increase score","RC14001","")</f>
        <v/>
      </c>
      <c r="T187" s="92" t="str">
        <f>IF(VLOOKUP(D187,'Specific reports'!$E$776:$H$882,4,FALSE)="increase score","RCMS","")</f>
        <v/>
      </c>
    </row>
    <row r="188" spans="1:21" ht="15" customHeight="1" x14ac:dyDescent="0.2">
      <c r="A188" s="212"/>
      <c r="C188" s="43"/>
      <c r="D188" s="71"/>
      <c r="E188" s="44" t="s">
        <v>205</v>
      </c>
      <c r="G188" s="72">
        <f>VLOOKUP(D187,'Technical page'!$B$124:$C$168,2,FALSE)</f>
        <v>3</v>
      </c>
      <c r="K188" s="73"/>
      <c r="N188" s="365" t="str">
        <f>CONCATENATE(G188," = ",HLOOKUP(" ",'Chapter 2'!D185:E190,Tips!G188+2))</f>
        <v>3 = Organizace poskytuje informace, které umožňují veřejným orgánům vypracovat specializovaný havarijní plán pro bezpečnostní incident/nehody představující vysokou míru rizika pro organizaci a / nebo její prostředí.</v>
      </c>
      <c r="O188" s="365"/>
      <c r="P188" s="365"/>
      <c r="Q188" s="365"/>
      <c r="R188" s="365"/>
      <c r="S188" s="365"/>
      <c r="T188" s="365"/>
      <c r="U188" s="365"/>
    </row>
    <row r="189" spans="1:21" ht="47.5" customHeight="1" thickBot="1" x14ac:dyDescent="0.25">
      <c r="A189" s="212"/>
      <c r="C189" s="43"/>
      <c r="D189" s="74"/>
      <c r="E189" s="75" t="s">
        <v>206</v>
      </c>
      <c r="F189" s="57"/>
      <c r="G189" s="76" t="str">
        <f>VLOOKUP(CONCATENATE(D187,$M$3),'Technical page'!$BG$124:$BI$303,3,FALSE)</f>
        <v>Set up a collaboration with public relief organisations to define the actions to be taken in the event of an incident (e.g. crisis exercises, training by the organisation...).</v>
      </c>
      <c r="H189" s="57"/>
      <c r="I189" s="57"/>
      <c r="J189" s="57"/>
      <c r="K189" s="77"/>
      <c r="N189" s="365"/>
      <c r="O189" s="365"/>
      <c r="P189" s="365"/>
      <c r="Q189" s="365"/>
      <c r="R189" s="365"/>
      <c r="S189" s="365"/>
      <c r="T189" s="365"/>
      <c r="U189" s="365"/>
    </row>
    <row r="190" spans="1:21" ht="16" thickBot="1" x14ac:dyDescent="0.25">
      <c r="A190" s="212"/>
      <c r="C190" s="43"/>
      <c r="N190" t="str">
        <f>IF(L191=8,"","increase score for:")</f>
        <v/>
      </c>
      <c r="U190" s="34"/>
    </row>
    <row r="191" spans="1:21" ht="24" customHeight="1" x14ac:dyDescent="0.2">
      <c r="A191" s="212"/>
      <c r="C191" s="43" t="str">
        <f>IF(VLOOKUP(D191,'Technical page'!$AO$124:$AQ$168,3,0)="OK","","major issue")</f>
        <v/>
      </c>
      <c r="D191" s="70" t="str">
        <f>'Chapter 2'!C192</f>
        <v>Q2.31</v>
      </c>
      <c r="E191" s="78" t="str">
        <f>'Chapter 2'!D192</f>
        <v>Jak se organizace vyrovnává s podezřelým chováním (včetně rizik radikalizace = souhlas a podopra extrémních názorů)</v>
      </c>
      <c r="F191" s="78"/>
      <c r="G191" s="80"/>
      <c r="H191" s="49"/>
      <c r="I191" s="49"/>
      <c r="J191" s="49"/>
      <c r="K191" s="81"/>
      <c r="L191" s="42">
        <f>COUNTBLANK(N191:U191)</f>
        <v>8</v>
      </c>
      <c r="N191" s="92" t="str">
        <f>IF(VLOOKUP(D191,'Specific reports'!$E$6:$H$112,4,FALSE)="increase score","ISO 9001","")</f>
        <v/>
      </c>
      <c r="O191" s="92" t="str">
        <f>IF(VLOOKUP(D191,'Specific reports'!$E$116:$H$222,4,FALSE)="increase score","ISO 14001","")</f>
        <v/>
      </c>
      <c r="P191" s="92" t="str">
        <f>IF(VLOOKUP(D191,'Specific reports'!$E$226:$H$332,4,FALSE)="increase score","ISO 26000","")</f>
        <v/>
      </c>
      <c r="Q191" s="92" t="str">
        <f>IF(VLOOKUP(D191,'Specific reports'!$E$336:$H$552,4,FALSE)="increase score","ISO 45001","")</f>
        <v/>
      </c>
      <c r="R191" s="92" t="str">
        <f>IF(VLOOKUP(D191,'Specific reports'!$E$556:$H$662,4,FALSE)="increase score","EMAS","")</f>
        <v/>
      </c>
      <c r="S191" s="92" t="str">
        <f>IF(VLOOKUP(D191,'Specific reports'!$E$666:$H$772,4,FALSE)="increase score","RC14001","")</f>
        <v/>
      </c>
      <c r="T191" s="92" t="str">
        <f>IF(VLOOKUP(D191,'Specific reports'!$E$776:$H$882,4,FALSE)="increase score","RCMS","")</f>
        <v/>
      </c>
    </row>
    <row r="192" spans="1:21" ht="15" customHeight="1" x14ac:dyDescent="0.2">
      <c r="A192" s="212"/>
      <c r="C192" s="43"/>
      <c r="D192" s="71"/>
      <c r="E192" s="44" t="s">
        <v>205</v>
      </c>
      <c r="G192" s="72">
        <f>VLOOKUP(D191,'Technical page'!$B$124:$C$168,2,FALSE)</f>
        <v>2</v>
      </c>
      <c r="K192" s="73"/>
      <c r="N192" s="365" t="str">
        <f>CONCATENATE(G192," = ",HLOOKUP(" ",'Chapter 2'!D191:E196,Tips!G192+2))</f>
        <v xml:space="preserve">2 = Organizace věnuje zvláštní pozornost podezřelému chování (a rizikům radikalizace) u zaměstnanců vlastních a externích firem. </v>
      </c>
      <c r="O192" s="365"/>
      <c r="P192" s="365"/>
      <c r="Q192" s="365"/>
      <c r="R192" s="365"/>
      <c r="S192" s="365"/>
      <c r="T192" s="365"/>
      <c r="U192" s="365"/>
    </row>
    <row r="193" spans="1:21" ht="34" customHeight="1" thickBot="1" x14ac:dyDescent="0.25">
      <c r="A193" s="212"/>
      <c r="C193" s="43"/>
      <c r="D193" s="74"/>
      <c r="E193" s="75" t="s">
        <v>206</v>
      </c>
      <c r="F193" s="57"/>
      <c r="G193" s="76" t="str">
        <f>VLOOKUP(CONCATENATE(D191,$M$3),'Technical page'!$BG$124:$BI$303,3,FALSE)</f>
        <v>Put a procedure in place where workers can report abnormal behaviour.</v>
      </c>
      <c r="H193" s="57"/>
      <c r="I193" s="57"/>
      <c r="J193" s="57"/>
      <c r="K193" s="77"/>
      <c r="N193" s="365"/>
      <c r="O193" s="365"/>
      <c r="P193" s="365"/>
      <c r="Q193" s="365"/>
      <c r="R193" s="365"/>
      <c r="S193" s="365"/>
      <c r="T193" s="365"/>
      <c r="U193" s="365"/>
    </row>
    <row r="194" spans="1:21" ht="16" thickBot="1" x14ac:dyDescent="0.25">
      <c r="A194" s="212"/>
      <c r="C194" s="43"/>
      <c r="N194" t="str">
        <f>IF(L195=8,"","increase score for:")</f>
        <v/>
      </c>
      <c r="U194" s="34"/>
    </row>
    <row r="195" spans="1:21" ht="22.5" customHeight="1" x14ac:dyDescent="0.2">
      <c r="A195" s="212"/>
      <c r="C195" s="43" t="str">
        <f>IF(VLOOKUP(D195,'Technical page'!$AO$124:$AQ$168,3,0)="OK","","major issue")</f>
        <v/>
      </c>
      <c r="D195" s="70" t="str">
        <f>'Chapter 2'!C198</f>
        <v>Q2.32</v>
      </c>
      <c r="E195" s="78" t="str">
        <f>'Chapter 2'!D198</f>
        <v xml:space="preserve">Jakým způsobem školí organizace pracovníky v oblasti ostrahy ve vazbě na bezpečnostní rizika?  </v>
      </c>
      <c r="F195" s="78"/>
      <c r="G195" s="80"/>
      <c r="H195" s="49"/>
      <c r="I195" s="49"/>
      <c r="J195" s="49"/>
      <c r="K195" s="81"/>
      <c r="L195" s="42">
        <f>COUNTBLANK(N195:U195)</f>
        <v>8</v>
      </c>
      <c r="N195" s="92" t="str">
        <f>IF(VLOOKUP(D195,'Specific reports'!$E$6:$H$112,4,FALSE)="increase score","ISO 9001","")</f>
        <v/>
      </c>
      <c r="O195" s="92" t="str">
        <f>IF(VLOOKUP(D195,'Specific reports'!$E$116:$H$222,4,FALSE)="increase score","ISO 14001","")</f>
        <v/>
      </c>
      <c r="P195" s="92" t="str">
        <f>IF(VLOOKUP(D195,'Specific reports'!$E$226:$H$332,4,FALSE)="increase score","ISO 26000","")</f>
        <v/>
      </c>
      <c r="Q195" s="92" t="str">
        <f>IF(VLOOKUP(D195,'Specific reports'!$E$336:$H$552,4,FALSE)="increase score","ISO 45001","")</f>
        <v/>
      </c>
      <c r="R195" s="92" t="str">
        <f>IF(VLOOKUP(D195,'Specific reports'!$E$556:$H$662,4,FALSE)="increase score","EMAS","")</f>
        <v/>
      </c>
      <c r="S195" s="92" t="str">
        <f>IF(VLOOKUP(D195,'Specific reports'!$E$666:$H$772,4,FALSE)="increase score","RC14001","")</f>
        <v/>
      </c>
      <c r="T195" s="92" t="str">
        <f>IF(VLOOKUP(D195,'Specific reports'!$E$776:$H$882,4,FALSE)="increase score","RCMS","")</f>
        <v/>
      </c>
    </row>
    <row r="196" spans="1:21" ht="15" customHeight="1" x14ac:dyDescent="0.2">
      <c r="A196" s="212"/>
      <c r="C196" s="43"/>
      <c r="D196" s="71"/>
      <c r="E196" s="44" t="s">
        <v>205</v>
      </c>
      <c r="G196" s="72">
        <f>VLOOKUP(D195,'Technical page'!$B$124:$C$168,2,FALSE)</f>
        <v>4</v>
      </c>
      <c r="K196" s="73"/>
      <c r="N196" s="365" t="str">
        <f>CONCATENATE(G196," = ",HLOOKUP(" ",'Chapter 2'!D197:E202,Tips!G196+2))</f>
        <v>4 = Pracovníci jsou nabádani k účasti na zvýšení bezpečnosti.</v>
      </c>
      <c r="O196" s="365"/>
      <c r="P196" s="365"/>
      <c r="Q196" s="365"/>
      <c r="R196" s="365"/>
      <c r="S196" s="365"/>
      <c r="T196" s="365"/>
      <c r="U196" s="365"/>
    </row>
    <row r="197" spans="1:21" ht="33.5" customHeight="1" thickBot="1" x14ac:dyDescent="0.25">
      <c r="A197" s="212"/>
      <c r="C197" s="43"/>
      <c r="D197" s="74"/>
      <c r="E197" s="75" t="s">
        <v>206</v>
      </c>
      <c r="F197" s="57"/>
      <c r="G197" s="76" t="str">
        <f>VLOOKUP(CONCATENATE(D195,$M$3),'Technical page'!$BG$124:$BI$303,3,FALSE)</f>
        <v>No need to immediately change strategy, however always seek improvement.</v>
      </c>
      <c r="H197" s="57"/>
      <c r="I197" s="57"/>
      <c r="J197" s="57"/>
      <c r="K197" s="77"/>
      <c r="N197" s="365"/>
      <c r="O197" s="365"/>
      <c r="P197" s="365"/>
      <c r="Q197" s="365"/>
      <c r="R197" s="365"/>
      <c r="S197" s="365"/>
      <c r="T197" s="365"/>
      <c r="U197" s="365"/>
    </row>
    <row r="198" spans="1:21" ht="16" thickBot="1" x14ac:dyDescent="0.25">
      <c r="A198" s="212"/>
      <c r="B198" t="str">
        <f>'Chapter 2'!B204</f>
        <v xml:space="preserve">Životní prostředí </v>
      </c>
      <c r="C198" s="43"/>
      <c r="N198" t="str">
        <f>IF(L199=8,"","increase score for:")</f>
        <v>increase score for:</v>
      </c>
      <c r="U198" s="34"/>
    </row>
    <row r="199" spans="1:21" ht="26.25" customHeight="1" x14ac:dyDescent="0.2">
      <c r="A199" s="212"/>
      <c r="C199" s="43" t="str">
        <f>IF(VLOOKUP(D199,'Technical page'!$AO$124:$AQ$168,3,0)="OK","","major issue")</f>
        <v/>
      </c>
      <c r="D199" s="70" t="str">
        <f>'Chapter 2'!C206</f>
        <v>Q2.33</v>
      </c>
      <c r="E199" s="78" t="str">
        <f>'Chapter 2'!D206</f>
        <v>Jakým způsobem se posuzuje potenciální vliv organizace na životní prostředí?</v>
      </c>
      <c r="F199" s="78"/>
      <c r="G199" s="80"/>
      <c r="H199" s="49"/>
      <c r="I199" s="49"/>
      <c r="J199" s="49"/>
      <c r="K199" s="81"/>
      <c r="L199" s="42">
        <f>COUNTBLANK(N199:U199)</f>
        <v>3</v>
      </c>
      <c r="N199" s="92" t="str">
        <f>IF(VLOOKUP(D199,'Specific reports'!$E$6:$H$112,4,FALSE)="increase score","ISO 9001","")</f>
        <v/>
      </c>
      <c r="O199" s="92" t="str">
        <f>IF(VLOOKUP(D199,'Specific reports'!$E$116:$H$222,4,FALSE)="increase score","ISO 14001","")</f>
        <v>ISO 14001</v>
      </c>
      <c r="P199" s="92" t="str">
        <f>IF(VLOOKUP(D199,'Specific reports'!$E$226:$H$332,4,FALSE)="increase score","ISO 26000","")</f>
        <v>ISO 26000</v>
      </c>
      <c r="Q199" s="92" t="str">
        <f>IF(VLOOKUP(D199,'Specific reports'!$E$336:$H$552,4,FALSE)="increase score","ISO 45001","")</f>
        <v/>
      </c>
      <c r="R199" s="92" t="str">
        <f>IF(VLOOKUP(D199,'Specific reports'!$E$556:$H$662,4,FALSE)="increase score","EMAS","")</f>
        <v>EMAS</v>
      </c>
      <c r="S199" s="92" t="str">
        <f>IF(VLOOKUP(D199,'Specific reports'!$E$666:$H$772,4,FALSE)="increase score","RC14001","")</f>
        <v>RC14001</v>
      </c>
      <c r="T199" s="92" t="str">
        <f>IF(VLOOKUP(D199,'Specific reports'!$E$776:$H$882,4,FALSE)="increase score","RCMS","")</f>
        <v>RCMS</v>
      </c>
    </row>
    <row r="200" spans="1:21" ht="15" customHeight="1" x14ac:dyDescent="0.2">
      <c r="A200" s="212"/>
      <c r="C200" s="43"/>
      <c r="D200" s="71"/>
      <c r="E200" s="44" t="s">
        <v>205</v>
      </c>
      <c r="G200" s="72">
        <f>VLOOKUP(D199,'Technical page'!$B$124:$C$168,2,FALSE)</f>
        <v>2</v>
      </c>
      <c r="K200" s="73"/>
      <c r="N200" s="365" t="str">
        <f>CONCATENATE(G200," = ",HLOOKUP(" ",'Chapter 2'!D205:E210,Tips!G200+2))</f>
        <v>2 = Pravidelně se provádí systematické posuzování vlivů činností na životní prostředí.</v>
      </c>
      <c r="O200" s="365"/>
      <c r="P200" s="365"/>
      <c r="Q200" s="365"/>
      <c r="R200" s="365"/>
      <c r="S200" s="365"/>
      <c r="T200" s="365"/>
      <c r="U200" s="365"/>
    </row>
    <row r="201" spans="1:21" ht="37.25" customHeight="1" thickBot="1" x14ac:dyDescent="0.25">
      <c r="A201" s="212"/>
      <c r="C201" s="43"/>
      <c r="D201" s="74"/>
      <c r="E201" s="75" t="s">
        <v>206</v>
      </c>
      <c r="F201" s="57"/>
      <c r="G201" s="76" t="str">
        <f>VLOOKUP(CONCATENATE(D199,$M$3),'Technical page'!$BG$124:$BI$303,3,FALSE)</f>
        <v>Establish reduction priorities based on the evaluation. Communicate the inventory to the employees and the public.</v>
      </c>
      <c r="H201" s="57"/>
      <c r="I201" s="57"/>
      <c r="J201" s="57"/>
      <c r="K201" s="77"/>
      <c r="N201" s="365"/>
      <c r="O201" s="365"/>
      <c r="P201" s="365"/>
      <c r="Q201" s="365"/>
      <c r="R201" s="365"/>
      <c r="S201" s="365"/>
      <c r="T201" s="365"/>
      <c r="U201" s="365"/>
    </row>
    <row r="202" spans="1:21" ht="16" thickBot="1" x14ac:dyDescent="0.25">
      <c r="A202" s="212"/>
      <c r="C202" s="43"/>
      <c r="N202" t="str">
        <f>IF(L203=8,"","increase score for:")</f>
        <v/>
      </c>
      <c r="U202" s="34"/>
    </row>
    <row r="203" spans="1:21" ht="24" customHeight="1" x14ac:dyDescent="0.2">
      <c r="A203" s="212"/>
      <c r="C203" s="43" t="str">
        <f>IF(VLOOKUP(D203,'Technical page'!$AO$124:$AQ$168,3,0)="OK","","major issue")</f>
        <v/>
      </c>
      <c r="D203" s="70" t="str">
        <f>'Chapter 2'!C212</f>
        <v>Q2.34</v>
      </c>
      <c r="E203" s="78" t="str">
        <f>'Chapter 2'!D212</f>
        <v>Jakým způsobem se řídí environmentální výkonnost?</v>
      </c>
      <c r="F203" s="78"/>
      <c r="G203" s="80"/>
      <c r="H203" s="49"/>
      <c r="I203" s="49"/>
      <c r="J203" s="49"/>
      <c r="K203" s="81"/>
      <c r="L203" s="42">
        <f>COUNTBLANK(N203:U203)</f>
        <v>8</v>
      </c>
      <c r="N203" s="92" t="str">
        <f>IF(VLOOKUP(D203,'Specific reports'!$E$6:$H$112,4,FALSE)="increase score","ISO 9001","")</f>
        <v/>
      </c>
      <c r="O203" s="92" t="str">
        <f>IF(VLOOKUP(D203,'Specific reports'!$E$116:$H$222,4,FALSE)="increase score","ISO 14001","")</f>
        <v/>
      </c>
      <c r="P203" s="92" t="str">
        <f>IF(VLOOKUP(D203,'Specific reports'!$E$226:$H$332,4,FALSE)="increase score","ISO 26000","")</f>
        <v/>
      </c>
      <c r="Q203" s="92" t="str">
        <f>IF(VLOOKUP(D203,'Specific reports'!$E$336:$H$552,4,FALSE)="increase score","ISO 45001","")</f>
        <v/>
      </c>
      <c r="R203" s="92" t="str">
        <f>IF(VLOOKUP(D203,'Specific reports'!$E$556:$H$662,4,FALSE)="increase score","EMAS","")</f>
        <v/>
      </c>
      <c r="S203" s="92" t="str">
        <f>IF(VLOOKUP(D203,'Specific reports'!$E$666:$H$772,4,FALSE)="increase score","RC14001","")</f>
        <v/>
      </c>
      <c r="T203" s="92" t="str">
        <f>IF(VLOOKUP(D203,'Specific reports'!$E$776:$H$882,4,FALSE)="increase score","RCMS","")</f>
        <v/>
      </c>
    </row>
    <row r="204" spans="1:21" ht="15" customHeight="1" x14ac:dyDescent="0.2">
      <c r="A204" s="212"/>
      <c r="C204" s="43"/>
      <c r="D204" s="71"/>
      <c r="E204" s="44" t="s">
        <v>205</v>
      </c>
      <c r="G204" s="72">
        <f>VLOOKUP(D203,'Technical page'!$B$124:$C$168,2,FALSE)</f>
        <v>4</v>
      </c>
      <c r="K204" s="73"/>
      <c r="N204" s="365" t="str">
        <f>CONCATENATE(G204," = ",HLOOKUP(" ",'Chapter 2'!D211:E216,Tips!G204+2))</f>
        <v>4 = Top management organizace pravidelně hodnotí výkonnost, zdůvodňuje dosahování těchto cílů a zajišťuje dostupnost vhodných zdrojů.</v>
      </c>
      <c r="O204" s="365"/>
      <c r="P204" s="365"/>
      <c r="Q204" s="365"/>
      <c r="R204" s="365"/>
      <c r="S204" s="365"/>
      <c r="T204" s="365"/>
      <c r="U204" s="365"/>
    </row>
    <row r="205" spans="1:21" ht="75.5" customHeight="1" thickBot="1" x14ac:dyDescent="0.25">
      <c r="A205" s="212"/>
      <c r="C205" s="43"/>
      <c r="D205" s="74"/>
      <c r="E205" s="75" t="s">
        <v>206</v>
      </c>
      <c r="F205" s="57"/>
      <c r="G205" s="76" t="str">
        <f>VLOOKUP(CONCATENATE(D203,$M$3),'Technical page'!$BG$124:$BI$303,3,FALSE)</f>
        <v>No need to immediately change strategy, however always seek improvement.</v>
      </c>
      <c r="H205" s="57"/>
      <c r="I205" s="57"/>
      <c r="J205" s="57"/>
      <c r="K205" s="77"/>
      <c r="N205" s="365"/>
      <c r="O205" s="365"/>
      <c r="P205" s="365"/>
      <c r="Q205" s="365"/>
      <c r="R205" s="365"/>
      <c r="S205" s="365"/>
      <c r="T205" s="365"/>
      <c r="U205" s="365"/>
    </row>
    <row r="206" spans="1:21" ht="16" thickBot="1" x14ac:dyDescent="0.25">
      <c r="A206" s="212"/>
      <c r="C206" s="43"/>
      <c r="N206" t="str">
        <f>IF(L207=8,"","increase score for:")</f>
        <v/>
      </c>
      <c r="U206" s="34"/>
    </row>
    <row r="207" spans="1:21" x14ac:dyDescent="0.2">
      <c r="A207" s="212"/>
      <c r="C207" s="43" t="str">
        <f>IF(VLOOKUP(D207,'Technical page'!$AO$124:$AQ$168,3,0)="OK","","major issue")</f>
        <v/>
      </c>
      <c r="D207" s="70" t="str">
        <f>'Chapter 2'!C218</f>
        <v>Q2.35</v>
      </c>
      <c r="E207" s="78" t="str">
        <f>'Chapter 2'!D218</f>
        <v>Jak organizace nakládá s odpadem?</v>
      </c>
      <c r="F207" s="78"/>
      <c r="G207" s="80"/>
      <c r="H207" s="49"/>
      <c r="I207" s="49"/>
      <c r="J207" s="49"/>
      <c r="K207" s="81"/>
      <c r="L207" s="42">
        <f>COUNTBLANK(N207:U207)</f>
        <v>8</v>
      </c>
      <c r="N207" s="92" t="str">
        <f>IF(VLOOKUP(D207,'Specific reports'!$E$6:$H$112,4,FALSE)="increase score","ISO 9001","")</f>
        <v/>
      </c>
      <c r="O207" s="92" t="str">
        <f>IF(VLOOKUP(D207,'Specific reports'!$E$116:$H$222,4,FALSE)="increase score","ISO 14001","")</f>
        <v/>
      </c>
      <c r="P207" s="92" t="str">
        <f>IF(VLOOKUP(D207,'Specific reports'!$E$226:$H$332,4,FALSE)="increase score","ISO 26000","")</f>
        <v/>
      </c>
      <c r="Q207" s="92" t="str">
        <f>IF(VLOOKUP(D207,'Specific reports'!$E$336:$H$552,4,FALSE)="increase score","ISO 45001","")</f>
        <v/>
      </c>
      <c r="R207" s="92" t="str">
        <f>IF(VLOOKUP(D207,'Specific reports'!$E$556:$H$662,4,FALSE)="increase score","EMAS","")</f>
        <v/>
      </c>
      <c r="S207" s="92" t="str">
        <f>IF(VLOOKUP(D207,'Specific reports'!$E$666:$H$772,4,FALSE)="increase score","RC14001","")</f>
        <v/>
      </c>
      <c r="T207" s="92" t="str">
        <f>IF(VLOOKUP(D207,'Specific reports'!$E$776:$H$882,4,FALSE)="increase score","RCMS","")</f>
        <v/>
      </c>
    </row>
    <row r="208" spans="1:21" ht="15" customHeight="1" x14ac:dyDescent="0.2">
      <c r="A208" s="212"/>
      <c r="C208" s="43"/>
      <c r="D208" s="71"/>
      <c r="E208" s="44" t="s">
        <v>205</v>
      </c>
      <c r="G208" s="72">
        <f>VLOOKUP(D207,'Technical page'!$B$124:$C$168,2,FALSE)</f>
        <v>3</v>
      </c>
      <c r="K208" s="73"/>
      <c r="N208" s="365" t="str">
        <f>CONCATENATE(G208," = ",HLOOKUP(" ",'Chapter 2'!D217:E222,Tips!G208+2))</f>
        <v>3 = Postupy odpadového hospodářství, které se týkají provozu a zařízení, se periodicky vyhodnocují a v případě potřeby aktualizují.</v>
      </c>
      <c r="O208" s="365"/>
      <c r="P208" s="365"/>
      <c r="Q208" s="365"/>
      <c r="R208" s="365"/>
      <c r="S208" s="365"/>
      <c r="T208" s="365"/>
      <c r="U208" s="365"/>
    </row>
    <row r="209" spans="1:21" ht="16.25" customHeight="1" thickBot="1" x14ac:dyDescent="0.25">
      <c r="A209" s="212"/>
      <c r="C209" s="43"/>
      <c r="D209" s="74"/>
      <c r="E209" s="75" t="s">
        <v>206</v>
      </c>
      <c r="F209" s="57"/>
      <c r="G209" s="76" t="str">
        <f>VLOOKUP(CONCATENATE(D207,$M$3),'Technical page'!$BG$124:$BI$303,3,FALSE)</f>
        <v>Implement a program with partners on waste management to address improvement opportunities.</v>
      </c>
      <c r="H209" s="57"/>
      <c r="I209" s="57"/>
      <c r="J209" s="57"/>
      <c r="K209" s="77"/>
      <c r="N209" s="365"/>
      <c r="O209" s="365"/>
      <c r="P209" s="365"/>
      <c r="Q209" s="365"/>
      <c r="R209" s="365"/>
      <c r="S209" s="365"/>
      <c r="T209" s="365"/>
      <c r="U209" s="365"/>
    </row>
    <row r="210" spans="1:21" ht="16" thickBot="1" x14ac:dyDescent="0.25">
      <c r="A210" s="212"/>
      <c r="C210" s="43"/>
      <c r="N210" t="str">
        <f>IF(L211=8,"","increase score for:")</f>
        <v>increase score for:</v>
      </c>
      <c r="U210" s="34"/>
    </row>
    <row r="211" spans="1:21" ht="21.75" customHeight="1" x14ac:dyDescent="0.2">
      <c r="A211" s="212"/>
      <c r="C211" s="43" t="str">
        <f>IF(VLOOKUP(D211,'Technical page'!$AO$124:$AQ$168,3,0)="OK","","major issue")</f>
        <v/>
      </c>
      <c r="D211" s="70" t="str">
        <f>'Chapter 2'!C224</f>
        <v>Q2.36</v>
      </c>
      <c r="E211" s="78" t="str">
        <f>'Chapter 2'!D224</f>
        <v>Jakým způsobem řídí organizace rizika týkající se podzemních vod?</v>
      </c>
      <c r="F211" s="78"/>
      <c r="G211" s="80"/>
      <c r="H211" s="49"/>
      <c r="I211" s="49"/>
      <c r="J211" s="49"/>
      <c r="K211" s="81"/>
      <c r="L211" s="42">
        <f>COUNTBLANK(N211:U211)</f>
        <v>4</v>
      </c>
      <c r="M211" s="197" t="b">
        <v>1</v>
      </c>
      <c r="N211" s="92" t="str">
        <f>IF(VLOOKUP(D211,'Specific reports'!$E$6:$H$112,4,FALSE)="increase score","ISO 9001","")</f>
        <v/>
      </c>
      <c r="O211" s="92" t="str">
        <f>IF(VLOOKUP(D211,'Specific reports'!$E$116:$H$222,4,FALSE)="increase score","ISO 14001","")</f>
        <v>ISO 14001</v>
      </c>
      <c r="P211" s="92" t="str">
        <f>IF(VLOOKUP(D211,'Specific reports'!$E$226:$H$332,4,FALSE)="increase score","ISO 26000","")</f>
        <v/>
      </c>
      <c r="Q211" s="92" t="str">
        <f>IF(VLOOKUP(D211,'Specific reports'!$E$336:$H$552,4,FALSE)="increase score","ISO 45001","")</f>
        <v/>
      </c>
      <c r="R211" s="92" t="str">
        <f>IF(VLOOKUP(D211,'Specific reports'!$E$556:$H$662,4,FALSE)="increase score","EMAS","")</f>
        <v>EMAS</v>
      </c>
      <c r="S211" s="92" t="str">
        <f>IF(VLOOKUP(D211,'Specific reports'!$E$666:$H$772,4,FALSE)="increase score","RC14001","")</f>
        <v>RC14001</v>
      </c>
      <c r="T211" s="92" t="str">
        <f>IF(VLOOKUP(D211,'Specific reports'!$E$776:$H$882,4,FALSE)="increase score","RCMS","")</f>
        <v>RCMS</v>
      </c>
    </row>
    <row r="212" spans="1:21" ht="15" customHeight="1" x14ac:dyDescent="0.2">
      <c r="A212" s="212"/>
      <c r="C212" s="43"/>
      <c r="D212" s="71"/>
      <c r="E212" s="44" t="s">
        <v>205</v>
      </c>
      <c r="G212" s="72">
        <f>VLOOKUP(D211,'Technical page'!$B$124:$C$168,2,FALSE)</f>
        <v>2</v>
      </c>
      <c r="K212" s="73"/>
      <c r="N212" s="365" t="str">
        <f>CONCATENATE(G212," = ",HLOOKUP(" ",'Chapter 2'!D223:E228,Tips!G212+2))</f>
        <v>2 = Byly identifikovány hlavní rizikové činností vedoucí ke znečištění podzemních vod. Pro zabránění a odhalování úniku chemikálií do podzemních vod slouží příslušné technické a provozní opatření.</v>
      </c>
      <c r="O212" s="365"/>
      <c r="P212" s="365"/>
      <c r="Q212" s="365"/>
      <c r="R212" s="365"/>
      <c r="S212" s="365"/>
      <c r="T212" s="365"/>
      <c r="U212" s="365"/>
    </row>
    <row r="213" spans="1:21" ht="35.5" customHeight="1" thickBot="1" x14ac:dyDescent="0.25">
      <c r="A213" s="212"/>
      <c r="C213" s="43"/>
      <c r="D213" s="74"/>
      <c r="E213" s="75" t="s">
        <v>206</v>
      </c>
      <c r="F213" s="57"/>
      <c r="G213" s="76" t="str">
        <f>VLOOKUP(CONCATENATE(D211,$M$3),'Technical page'!$BG$124:$BI$303,3,FALSE)</f>
        <v>Assess ground water quality periodically to identify potential groundwater contamination. Assess data versus applicable ground water quality standards.</v>
      </c>
      <c r="H213" s="57"/>
      <c r="I213" s="57"/>
      <c r="J213" s="57"/>
      <c r="K213" s="77"/>
      <c r="N213" s="365"/>
      <c r="O213" s="365"/>
      <c r="P213" s="365"/>
      <c r="Q213" s="365"/>
      <c r="R213" s="365"/>
      <c r="S213" s="365"/>
      <c r="T213" s="365"/>
      <c r="U213" s="365"/>
    </row>
    <row r="214" spans="1:21" ht="16" thickBot="1" x14ac:dyDescent="0.25">
      <c r="A214" s="212"/>
      <c r="C214" s="43"/>
      <c r="N214" t="str">
        <f>IF(L215=8,"","increase score for:")</f>
        <v>increase score for:</v>
      </c>
      <c r="U214" s="34"/>
    </row>
    <row r="215" spans="1:21" x14ac:dyDescent="0.2">
      <c r="A215" s="212"/>
      <c r="C215" s="43" t="str">
        <f>IF(VLOOKUP(D215,'Technical page'!$AO$124:$AQ$168,3,0)="OK","","major issue")</f>
        <v/>
      </c>
      <c r="D215" s="70" t="str">
        <f>'Chapter 2'!C230</f>
        <v>Q2.37</v>
      </c>
      <c r="E215" s="78" t="str">
        <f>'Chapter 2'!D230</f>
        <v>Jakým způsobem řídí organizace rizika týkající se znečištění půdy?</v>
      </c>
      <c r="F215" s="78"/>
      <c r="G215" s="80"/>
      <c r="H215" s="49"/>
      <c r="I215" s="49"/>
      <c r="J215" s="49"/>
      <c r="K215" s="81"/>
      <c r="L215" s="42">
        <f>COUNTBLANK(N215:U215)</f>
        <v>4</v>
      </c>
      <c r="M215" s="197" t="b">
        <v>1</v>
      </c>
      <c r="N215" s="92" t="str">
        <f>IF(VLOOKUP(D215,'Specific reports'!$E$6:$H$112,4,FALSE)="increase score","ISO 9001","")</f>
        <v/>
      </c>
      <c r="O215" s="92" t="str">
        <f>IF(VLOOKUP(D215,'Specific reports'!$E$116:$H$222,4,FALSE)="increase score","ISO 14001","")</f>
        <v>ISO 14001</v>
      </c>
      <c r="P215" s="92" t="str">
        <f>IF(VLOOKUP(D215,'Specific reports'!$E$226:$H$332,4,FALSE)="increase score","ISO 26000","")</f>
        <v/>
      </c>
      <c r="Q215" s="92" t="str">
        <f>IF(VLOOKUP(D215,'Specific reports'!$E$336:$H$552,4,FALSE)="increase score","ISO 45001","")</f>
        <v/>
      </c>
      <c r="R215" s="92" t="str">
        <f>IF(VLOOKUP(D215,'Specific reports'!$E$556:$H$662,4,FALSE)="increase score","EMAS","")</f>
        <v>EMAS</v>
      </c>
      <c r="S215" s="92" t="str">
        <f>IF(VLOOKUP(D215,'Specific reports'!$E$666:$H$772,4,FALSE)="increase score","RC14001","")</f>
        <v>RC14001</v>
      </c>
      <c r="T215" s="92" t="str">
        <f>IF(VLOOKUP(D215,'Specific reports'!$E$776:$H$882,4,FALSE)="increase score","RCMS","")</f>
        <v>RCMS</v>
      </c>
    </row>
    <row r="216" spans="1:21" ht="15" customHeight="1" x14ac:dyDescent="0.2">
      <c r="A216" s="212"/>
      <c r="C216" s="43"/>
      <c r="D216" s="71"/>
      <c r="E216" s="44" t="s">
        <v>205</v>
      </c>
      <c r="G216" s="72">
        <f>VLOOKUP(D215,'Technical page'!$B$124:$C$168,2,FALSE)</f>
        <v>2</v>
      </c>
      <c r="K216" s="73"/>
      <c r="N216" s="365" t="str">
        <f>CONCATENATE(G216," = ",HLOOKUP(" ",'Chapter 2'!D229:E234,Tips!G216+2))</f>
        <v>2 = Byly identifikovány hlavní rizikové činnosti, které mohou mít dopad na půdu. Pro zabránění a odhalování úniku chemikálií slouží příslušné technické a provozní opatření. Např. se všemi nebezpečnými látkami se manipuluje v prostorách s nepropustnou podlahou a skladují se v utěsněných nádržích.</v>
      </c>
      <c r="O216" s="365"/>
      <c r="P216" s="365"/>
      <c r="Q216" s="365"/>
      <c r="R216" s="365"/>
      <c r="S216" s="365"/>
      <c r="T216" s="365"/>
      <c r="U216" s="365"/>
    </row>
    <row r="217" spans="1:21" ht="76.25" customHeight="1" thickBot="1" x14ac:dyDescent="0.25">
      <c r="A217" s="212"/>
      <c r="C217" s="43"/>
      <c r="D217" s="74"/>
      <c r="E217" s="75" t="s">
        <v>206</v>
      </c>
      <c r="F217" s="57"/>
      <c r="G217" s="76" t="str">
        <f>VLOOKUP(CONCATENATE(D215,$M$3),'Technical page'!$BG$124:$BI$303,3,FALSE)</f>
        <v>Put in place measures and procedures to minimize the impact of accidental spills to soil. Monitor periodically soil quality. Assess data versus applicable soil quality standards.</v>
      </c>
      <c r="H217" s="57"/>
      <c r="I217" s="57"/>
      <c r="J217" s="57"/>
      <c r="K217" s="77"/>
      <c r="N217" s="365"/>
      <c r="O217" s="365"/>
      <c r="P217" s="365"/>
      <c r="Q217" s="365"/>
      <c r="R217" s="365"/>
      <c r="S217" s="365"/>
      <c r="T217" s="365"/>
      <c r="U217" s="365"/>
    </row>
    <row r="218" spans="1:21" ht="16" thickBot="1" x14ac:dyDescent="0.25">
      <c r="A218" s="212"/>
      <c r="C218" s="43"/>
      <c r="N218" t="str">
        <f>IF(L219=8,"","increase score for:")</f>
        <v/>
      </c>
      <c r="U218" s="34"/>
    </row>
    <row r="219" spans="1:21" ht="29.25" customHeight="1" x14ac:dyDescent="0.2">
      <c r="A219" s="212"/>
      <c r="C219" s="43" t="str">
        <f>IF(VLOOKUP(D219,'Technical page'!$AO$124:$AQ$168,3,0)="OK","","major issue")</f>
        <v/>
      </c>
      <c r="D219" s="70" t="str">
        <f>'Chapter 2'!C236</f>
        <v>Q2.38</v>
      </c>
      <c r="E219" s="78" t="str">
        <f>'Chapter 2'!D236</f>
        <v xml:space="preserve">Jakým způsobem řídí organizace existující znečištění půdy?
</v>
      </c>
      <c r="F219" s="78"/>
      <c r="G219" s="80"/>
      <c r="H219" s="49"/>
      <c r="I219" s="49"/>
      <c r="J219" s="49"/>
      <c r="K219" s="81"/>
      <c r="L219" s="42">
        <f>COUNTBLANK(N219:U219)</f>
        <v>8</v>
      </c>
      <c r="N219" s="92" t="str">
        <f>IF(VLOOKUP(D219,'Specific reports'!$E$6:$H$112,4,FALSE)="increase score","ISO 9001","")</f>
        <v/>
      </c>
      <c r="O219" s="92" t="str">
        <f>IF(VLOOKUP(D219,'Specific reports'!$E$116:$H$222,4,FALSE)="increase score","ISO 14001","")</f>
        <v/>
      </c>
      <c r="P219" s="92" t="str">
        <f>IF(VLOOKUP(D219,'Specific reports'!$E$226:$H$332,4,FALSE)="increase score","ISO 26000","")</f>
        <v/>
      </c>
      <c r="Q219" s="92" t="str">
        <f>IF(VLOOKUP(D219,'Specific reports'!$E$336:$H$552,4,FALSE)="increase score","ISO 45001","")</f>
        <v/>
      </c>
      <c r="R219" s="92" t="str">
        <f>IF(VLOOKUP(D219,'Specific reports'!$E$556:$H$662,4,FALSE)="increase score","EMAS","")</f>
        <v/>
      </c>
      <c r="S219" s="92" t="str">
        <f>IF(VLOOKUP(D219,'Specific reports'!$E$666:$H$772,4,FALSE)="increase score","RC14001","")</f>
        <v/>
      </c>
      <c r="T219" s="92" t="str">
        <f>IF(VLOOKUP(D219,'Specific reports'!$E$776:$H$882,4,FALSE)="increase score","RCMS","")</f>
        <v/>
      </c>
    </row>
    <row r="220" spans="1:21" ht="15" customHeight="1" x14ac:dyDescent="0.2">
      <c r="A220" s="212"/>
      <c r="C220" s="43"/>
      <c r="D220" s="71"/>
      <c r="E220" s="44" t="s">
        <v>205</v>
      </c>
      <c r="G220" s="72">
        <f>VLOOKUP(D219,'Technical page'!$B$124:$C$168,2,FALSE)</f>
        <v>3</v>
      </c>
      <c r="K220" s="73"/>
      <c r="N220" s="365" t="str">
        <f>CONCATENATE(G220," = ",HLOOKUP(" ",'Chapter 2'!D235:E240,Tips!G220+2))</f>
        <v>3 = Organizace vytvořila plán řízení znečištění pro všechny existující znečištění (pokud existují), včetně řešení k jejich odstranění.</v>
      </c>
      <c r="O220" s="365"/>
      <c r="P220" s="365"/>
      <c r="Q220" s="365"/>
      <c r="R220" s="365"/>
      <c r="S220" s="365"/>
      <c r="T220" s="365"/>
      <c r="U220" s="365"/>
    </row>
    <row r="221" spans="1:21" ht="85.25" customHeight="1" thickBot="1" x14ac:dyDescent="0.25">
      <c r="A221" s="212"/>
      <c r="C221" s="43"/>
      <c r="D221" s="74"/>
      <c r="E221" s="75" t="s">
        <v>206</v>
      </c>
      <c r="F221" s="57"/>
      <c r="G221" s="76" t="str">
        <f>VLOOKUP(CONCATENATE(D219,$M$3),'Technical page'!$BG$124:$BI$303,3,FALSE)</f>
        <v>Make sure the pollution management plan is budgeted and implemented in the site's management.</v>
      </c>
      <c r="H221" s="57"/>
      <c r="I221" s="57"/>
      <c r="J221" s="57"/>
      <c r="K221" s="77"/>
      <c r="N221" s="365"/>
      <c r="O221" s="365"/>
      <c r="P221" s="365"/>
      <c r="Q221" s="365"/>
      <c r="R221" s="365"/>
      <c r="S221" s="365"/>
      <c r="T221" s="365"/>
      <c r="U221" s="365"/>
    </row>
    <row r="222" spans="1:21" ht="16" thickBot="1" x14ac:dyDescent="0.25">
      <c r="A222" s="212"/>
      <c r="C222" s="43"/>
      <c r="N222" t="str">
        <f>IF(L223=8,"","increase score for:")</f>
        <v/>
      </c>
      <c r="U222" s="34"/>
    </row>
    <row r="223" spans="1:21" ht="24" customHeight="1" x14ac:dyDescent="0.2">
      <c r="A223" s="212"/>
      <c r="C223" s="43" t="str">
        <f>IF(VLOOKUP(D223,'Technical page'!$AO$124:$AQ$168,3,0)="OK","","major issue")</f>
        <v/>
      </c>
      <c r="D223" s="70" t="str">
        <f>'Chapter 2'!C242</f>
        <v>Q2.39</v>
      </c>
      <c r="E223" s="78" t="str">
        <f>'Chapter 2'!D242</f>
        <v>Jakým způsobem organizace řídí své emise škodlivin do ovzduší?</v>
      </c>
      <c r="F223" s="78"/>
      <c r="G223" s="80"/>
      <c r="H223" s="49"/>
      <c r="I223" s="49"/>
      <c r="J223" s="49"/>
      <c r="K223" s="81"/>
      <c r="L223" s="42">
        <f>COUNTBLANK(N223:U223)</f>
        <v>8</v>
      </c>
      <c r="N223" s="92" t="str">
        <f>IF(VLOOKUP(D223,'Specific reports'!$E$6:$H$112,4,FALSE)="increase score","ISO 9001","")</f>
        <v/>
      </c>
      <c r="O223" s="92" t="str">
        <f>IF(VLOOKUP(D223,'Specific reports'!$E$116:$H$222,4,FALSE)="increase score","ISO 14001","")</f>
        <v/>
      </c>
      <c r="P223" s="92" t="str">
        <f>IF(VLOOKUP(D223,'Specific reports'!$E$226:$H$332,4,FALSE)="increase score","ISO 26000","")</f>
        <v/>
      </c>
      <c r="Q223" s="92" t="str">
        <f>IF(VLOOKUP(D223,'Specific reports'!$E$336:$H$552,4,FALSE)="increase score","ISO 45001","")</f>
        <v/>
      </c>
      <c r="R223" s="92" t="str">
        <f>IF(VLOOKUP(D223,'Specific reports'!$E$556:$H$662,4,FALSE)="increase score","EMAS","")</f>
        <v/>
      </c>
      <c r="S223" s="92" t="str">
        <f>IF(VLOOKUP(D223,'Specific reports'!$E$666:$H$772,4,FALSE)="increase score","RC14001","")</f>
        <v/>
      </c>
      <c r="T223" s="92" t="str">
        <f>IF(VLOOKUP(D223,'Specific reports'!$E$776:$H$882,4,FALSE)="increase score","RCMS","")</f>
        <v/>
      </c>
    </row>
    <row r="224" spans="1:21" ht="15" customHeight="1" x14ac:dyDescent="0.2">
      <c r="A224" s="212"/>
      <c r="C224" s="43"/>
      <c r="D224" s="71"/>
      <c r="E224" s="44" t="s">
        <v>205</v>
      </c>
      <c r="G224" s="72">
        <f>VLOOKUP(D223,'Technical page'!$B$124:$C$168,2,FALSE)</f>
        <v>3</v>
      </c>
      <c r="K224" s="73"/>
      <c r="N224" s="365" t="str">
        <f>CONCATENATE(G224," = ",HLOOKUP(" ",'Chapter 2'!D241:E246,Tips!G224+2))</f>
        <v>3 = Organizace pravidelně posuzuje příležitosti pro zlepšování a systematicky plánuje činnosti s cílem snižovat své emise.</v>
      </c>
      <c r="O224" s="365"/>
      <c r="P224" s="365"/>
      <c r="Q224" s="365"/>
      <c r="R224" s="365"/>
      <c r="S224" s="365"/>
      <c r="T224" s="365"/>
      <c r="U224" s="365"/>
    </row>
    <row r="225" spans="1:21" ht="23.5" customHeight="1" thickBot="1" x14ac:dyDescent="0.25">
      <c r="A225" s="212"/>
      <c r="C225" s="43"/>
      <c r="D225" s="74"/>
      <c r="E225" s="75" t="s">
        <v>206</v>
      </c>
      <c r="F225" s="57"/>
      <c r="G225" s="76" t="str">
        <f>VLOOKUP(CONCATENATE(D223,$M$3),'Technical page'!$BG$124:$BI$303,3,FALSE)</f>
        <v>Set emission reduction targets and indicators. Verify progress towards these targets systematically.</v>
      </c>
      <c r="H225" s="57"/>
      <c r="I225" s="57"/>
      <c r="J225" s="57"/>
      <c r="K225" s="77"/>
      <c r="N225" s="365"/>
      <c r="O225" s="365"/>
      <c r="P225" s="365"/>
      <c r="Q225" s="365"/>
      <c r="R225" s="365"/>
      <c r="S225" s="365"/>
      <c r="T225" s="365"/>
      <c r="U225" s="365"/>
    </row>
    <row r="226" spans="1:21" ht="16" thickBot="1" x14ac:dyDescent="0.25">
      <c r="A226" s="212"/>
      <c r="C226" s="43"/>
      <c r="N226" t="str">
        <f>IF(L227=8,"","increase score for:")</f>
        <v/>
      </c>
      <c r="U226" s="34"/>
    </row>
    <row r="227" spans="1:21" ht="25.5" customHeight="1" x14ac:dyDescent="0.2">
      <c r="A227" s="212"/>
      <c r="C227" s="43" t="str">
        <f>IF(VLOOKUP(D227,'Technical page'!$AO$124:$AQ$168,3,0)="OK","","major issue")</f>
        <v/>
      </c>
      <c r="D227" s="70" t="str">
        <f>'Chapter 2'!C248</f>
        <v>Q2.40</v>
      </c>
      <c r="E227" s="78" t="str">
        <f>'Chapter 2'!D248</f>
        <v>Jakým způsobem organizace řídí své emise škodlivin do vody?</v>
      </c>
      <c r="F227" s="78"/>
      <c r="G227" s="80"/>
      <c r="H227" s="49"/>
      <c r="I227" s="49"/>
      <c r="J227" s="49"/>
      <c r="K227" s="81"/>
      <c r="L227" s="42">
        <f>COUNTBLANK(N227:U227)</f>
        <v>8</v>
      </c>
      <c r="N227" s="92" t="str">
        <f>IF(VLOOKUP(D227,'Specific reports'!$E$6:$H$112,4,FALSE)="increase score","ISO 9001","")</f>
        <v/>
      </c>
      <c r="O227" s="92" t="str">
        <f>IF(VLOOKUP(D227,'Specific reports'!$E$116:$H$222,4,FALSE)="increase score","ISO 14001","")</f>
        <v/>
      </c>
      <c r="P227" s="92" t="str">
        <f>IF(VLOOKUP(D227,'Specific reports'!$E$226:$H$332,4,FALSE)="increase score","ISO 26000","")</f>
        <v/>
      </c>
      <c r="Q227" s="92" t="str">
        <f>IF(VLOOKUP(D227,'Specific reports'!$E$336:$H$552,4,FALSE)="increase score","ISO 45001","")</f>
        <v/>
      </c>
      <c r="R227" s="92" t="str">
        <f>IF(VLOOKUP(D227,'Specific reports'!$E$556:$H$662,4,FALSE)="increase score","EMAS","")</f>
        <v/>
      </c>
      <c r="S227" s="92" t="str">
        <f>IF(VLOOKUP(D227,'Specific reports'!$E$666:$H$772,4,FALSE)="increase score","RC14001","")</f>
        <v/>
      </c>
      <c r="T227" s="92" t="str">
        <f>IF(VLOOKUP(D227,'Specific reports'!$E$776:$H$882,4,FALSE)="increase score","RCMS","")</f>
        <v/>
      </c>
    </row>
    <row r="228" spans="1:21" ht="15" customHeight="1" x14ac:dyDescent="0.2">
      <c r="A228" s="212"/>
      <c r="C228" s="43"/>
      <c r="D228" s="71"/>
      <c r="E228" s="44" t="s">
        <v>205</v>
      </c>
      <c r="G228" s="72">
        <f>VLOOKUP(D227,'Technical page'!$B$124:$C$168,2,FALSE)</f>
        <v>3</v>
      </c>
      <c r="K228" s="73"/>
      <c r="N228" s="365" t="str">
        <f>CONCATENATE(G228," = ",HLOOKUP(" ",'Chapter 2'!D247:E252,Tips!G228+2))</f>
        <v>3 = Organizace pravidelně posuzuje příležitosti pro zlepšování a systematicky plánuje činnosti s cílem snižovat své emise.</v>
      </c>
      <c r="O228" s="365"/>
      <c r="P228" s="365"/>
      <c r="Q228" s="365"/>
      <c r="R228" s="365"/>
      <c r="S228" s="365"/>
      <c r="T228" s="365"/>
      <c r="U228" s="365"/>
    </row>
    <row r="229" spans="1:21" ht="55.5" customHeight="1" thickBot="1" x14ac:dyDescent="0.25">
      <c r="A229" s="212"/>
      <c r="C229" s="43"/>
      <c r="D229" s="74"/>
      <c r="E229" s="75" t="s">
        <v>206</v>
      </c>
      <c r="F229" s="57"/>
      <c r="G229" s="124" t="str">
        <f>VLOOKUP(CONCATENATE(D227,$M$3),'Technical page'!$BG$124:$BI$303,3,FALSE)</f>
        <v>Set emission reduction targets and indicators. Verify progress towards these targets systematically. In case of plastics, companies may decide to participate in operation clean sweep OCS https://www.opcleansweep.org/ to reduce flake, pellet &amp; powder loss.</v>
      </c>
      <c r="H229" s="57"/>
      <c r="I229" s="57"/>
      <c r="J229" s="57"/>
      <c r="K229" s="77"/>
      <c r="N229" s="365"/>
      <c r="O229" s="365"/>
      <c r="P229" s="365"/>
      <c r="Q229" s="365"/>
      <c r="R229" s="365"/>
      <c r="S229" s="365"/>
      <c r="T229" s="365"/>
      <c r="U229" s="365"/>
    </row>
    <row r="230" spans="1:21" ht="16" thickBot="1" x14ac:dyDescent="0.25">
      <c r="A230" s="212"/>
      <c r="C230" s="43"/>
      <c r="N230" t="str">
        <f>IF(L231=8,"","increase score for:")</f>
        <v>increase score for:</v>
      </c>
      <c r="U230" s="34"/>
    </row>
    <row r="231" spans="1:21" ht="27" customHeight="1" x14ac:dyDescent="0.2">
      <c r="A231" s="212"/>
      <c r="C231" s="43" t="str">
        <f>IF(VLOOKUP(D231,'Technical page'!$AO$124:$AQ$168,3,0)="OK","","major issue")</f>
        <v/>
      </c>
      <c r="D231" s="70" t="str">
        <f>'Chapter 2'!C254</f>
        <v>Q2.41</v>
      </c>
      <c r="E231" s="78" t="str">
        <f>'Chapter 2'!D254</f>
        <v>Jakým způsobem organizace řídí své emise hluku?</v>
      </c>
      <c r="F231" s="78"/>
      <c r="G231" s="80"/>
      <c r="H231" s="49"/>
      <c r="I231" s="49"/>
      <c r="J231" s="49"/>
      <c r="K231" s="81"/>
      <c r="L231" s="42">
        <f>COUNTBLANK(N231:U231)</f>
        <v>4</v>
      </c>
      <c r="N231" s="92" t="str">
        <f>IF(VLOOKUP(D231,'Specific reports'!$E$6:$H$112,4,FALSE)="increase score","ISO 9001","")</f>
        <v/>
      </c>
      <c r="O231" s="92" t="str">
        <f>IF(VLOOKUP(D231,'Specific reports'!$E$116:$H$222,4,FALSE)="increase score","ISO 14001","")</f>
        <v>ISO 14001</v>
      </c>
      <c r="P231" s="92" t="str">
        <f>IF(VLOOKUP(D231,'Specific reports'!$E$226:$H$332,4,FALSE)="increase score","ISO 26000","")</f>
        <v/>
      </c>
      <c r="Q231" s="92" t="str">
        <f>IF(VLOOKUP(D231,'Specific reports'!$E$336:$H$552,4,FALSE)="increase score","ISO 45001","")</f>
        <v/>
      </c>
      <c r="R231" s="92" t="str">
        <f>IF(VLOOKUP(D231,'Specific reports'!$E$556:$H$662,4,FALSE)="increase score","EMAS","")</f>
        <v>EMAS</v>
      </c>
      <c r="S231" s="92" t="str">
        <f>IF(VLOOKUP(D231,'Specific reports'!$E$666:$H$772,4,FALSE)="increase score","RC14001","")</f>
        <v>RC14001</v>
      </c>
      <c r="T231" s="92" t="str">
        <f>IF(VLOOKUP(D231,'Specific reports'!$E$776:$H$882,4,FALSE)="increase score","RCMS","")</f>
        <v>RCMS</v>
      </c>
    </row>
    <row r="232" spans="1:21" ht="15" customHeight="1" x14ac:dyDescent="0.2">
      <c r="A232" s="212"/>
      <c r="C232" s="43"/>
      <c r="D232" s="71"/>
      <c r="E232" s="44" t="s">
        <v>205</v>
      </c>
      <c r="G232" s="72">
        <f>VLOOKUP(D231,'Technical page'!$B$124:$C$168,2,FALSE)</f>
        <v>2</v>
      </c>
      <c r="K232" s="73"/>
      <c r="N232" s="365" t="str">
        <f>CONCATENATE(G232," = ",HLOOKUP(" ",'Chapter 2'!D253:E258,Tips!G232+2))</f>
        <v>2 = Organizace identifikovala hlavní činnosti, které ovlivňují emise hluku. Pro zabránění a omezování hluku slouží příslušné technické a provozní opatření.</v>
      </c>
      <c r="O232" s="365"/>
      <c r="P232" s="365"/>
      <c r="Q232" s="365"/>
      <c r="R232" s="365"/>
      <c r="S232" s="365"/>
      <c r="T232" s="365"/>
      <c r="U232" s="365"/>
    </row>
    <row r="233" spans="1:21" ht="48" customHeight="1" thickBot="1" x14ac:dyDescent="0.25">
      <c r="A233" s="212"/>
      <c r="C233" s="43"/>
      <c r="D233" s="74"/>
      <c r="E233" s="75" t="s">
        <v>206</v>
      </c>
      <c r="F233" s="57"/>
      <c r="G233" s="76" t="str">
        <f>VLOOKUP(CONCATENATE(D231,$M$3),'Technical page'!$BG$124:$BI$303,3,FALSE)</f>
        <v>Organise regular monitoring campaigns. Define improvement opportunities. Integrate them into an action plan.</v>
      </c>
      <c r="H233" s="57"/>
      <c r="I233" s="57"/>
      <c r="J233" s="57"/>
      <c r="K233" s="77"/>
      <c r="N233" s="365"/>
      <c r="O233" s="365"/>
      <c r="P233" s="365"/>
      <c r="Q233" s="365"/>
      <c r="R233" s="365"/>
      <c r="S233" s="365"/>
      <c r="T233" s="365"/>
      <c r="U233" s="365"/>
    </row>
    <row r="234" spans="1:21" ht="16" thickBot="1" x14ac:dyDescent="0.25">
      <c r="A234" s="212"/>
      <c r="C234" s="43"/>
      <c r="N234" t="str">
        <f>IF(L235=8,"","increase score for:")</f>
        <v>increase score for:</v>
      </c>
      <c r="U234" s="34"/>
    </row>
    <row r="235" spans="1:21" ht="33" customHeight="1" x14ac:dyDescent="0.2">
      <c r="A235" s="212"/>
      <c r="C235" s="43" t="str">
        <f>IF(VLOOKUP(D235,'Technical page'!$AO$124:$AQ$168,3,0)="OK","","major issue")</f>
        <v/>
      </c>
      <c r="D235" s="70" t="str">
        <f>'Chapter 2'!C260</f>
        <v>Q2.42</v>
      </c>
      <c r="E235" s="78" t="str">
        <f>'Chapter 2'!D260</f>
        <v>Jakým způsobem organizace řídí své emise zápachu?</v>
      </c>
      <c r="F235" s="78"/>
      <c r="G235" s="80"/>
      <c r="H235" s="49"/>
      <c r="I235" s="49"/>
      <c r="J235" s="49"/>
      <c r="K235" s="81"/>
      <c r="L235" s="42">
        <f>COUNTBLANK(N235:U235)</f>
        <v>4</v>
      </c>
      <c r="N235" s="92" t="str">
        <f>IF(VLOOKUP(D235,'Specific reports'!$E$6:$H$112,4,FALSE)="increase score","ISO 9001","")</f>
        <v/>
      </c>
      <c r="O235" s="92" t="str">
        <f>IF(VLOOKUP(D235,'Specific reports'!$E$116:$H$222,4,FALSE)="increase score","ISO 14001","")</f>
        <v>ISO 14001</v>
      </c>
      <c r="P235" s="92" t="str">
        <f>IF(VLOOKUP(D235,'Specific reports'!$E$226:$H$332,4,FALSE)="increase score","ISO 26000","")</f>
        <v/>
      </c>
      <c r="Q235" s="92" t="str">
        <f>IF(VLOOKUP(D235,'Specific reports'!$E$336:$H$552,4,FALSE)="increase score","ISO 45001","")</f>
        <v/>
      </c>
      <c r="R235" s="92" t="str">
        <f>IF(VLOOKUP(D235,'Specific reports'!$E$556:$H$662,4,FALSE)="increase score","EMAS","")</f>
        <v>EMAS</v>
      </c>
      <c r="S235" s="92" t="str">
        <f>IF(VLOOKUP(D235,'Specific reports'!$E$666:$H$772,4,FALSE)="increase score","RC14001","")</f>
        <v>RC14001</v>
      </c>
      <c r="T235" s="92" t="str">
        <f>IF(VLOOKUP(D235,'Specific reports'!$E$776:$H$882,4,FALSE)="increase score","RCMS","")</f>
        <v>RCMS</v>
      </c>
    </row>
    <row r="236" spans="1:21" ht="15" customHeight="1" x14ac:dyDescent="0.2">
      <c r="A236" s="212"/>
      <c r="C236" s="43"/>
      <c r="D236" s="71"/>
      <c r="E236" s="44" t="s">
        <v>205</v>
      </c>
      <c r="G236" s="72">
        <f>VLOOKUP(D235,'Technical page'!$B$124:$C$168,2,FALSE)</f>
        <v>2</v>
      </c>
      <c r="K236" s="73"/>
      <c r="N236" s="365" t="str">
        <f>CONCATENATE(G236," = ",HLOOKUP(" ",'Chapter 2'!D259:E264,Tips!G236+2))</f>
        <v>2 = Organizace identifikovala hlavní činnosti, které vytvářejí emise zápachu. Pro zabránění a omezování emisí zápachu slouží příslušné technické a provozní opatření.</v>
      </c>
      <c r="O236" s="365"/>
      <c r="P236" s="365"/>
      <c r="Q236" s="365"/>
      <c r="R236" s="365"/>
      <c r="S236" s="365"/>
      <c r="T236" s="365"/>
      <c r="U236" s="365"/>
    </row>
    <row r="237" spans="1:21" ht="53.25" customHeight="1" thickBot="1" x14ac:dyDescent="0.25">
      <c r="A237" s="212"/>
      <c r="C237" s="43"/>
      <c r="D237" s="74"/>
      <c r="E237" s="75" t="s">
        <v>206</v>
      </c>
      <c r="F237" s="57"/>
      <c r="G237" s="76" t="str">
        <f>VLOOKUP(CONCATENATE(D235,$M$3),'Technical page'!$BG$124:$BI$303,3,FALSE)</f>
        <v>Install a contact point for the neighborhood to collect complaints on odour nuisance. In case of complaint invest causes and mitigating actions.</v>
      </c>
      <c r="H237" s="57"/>
      <c r="I237" s="57"/>
      <c r="J237" s="57"/>
      <c r="K237" s="77"/>
      <c r="N237" s="365"/>
      <c r="O237" s="365"/>
      <c r="P237" s="365"/>
      <c r="Q237" s="365"/>
      <c r="R237" s="365"/>
      <c r="S237" s="365"/>
      <c r="T237" s="365"/>
      <c r="U237" s="365"/>
    </row>
    <row r="238" spans="1:21" ht="16" thickBot="1" x14ac:dyDescent="0.25">
      <c r="A238" s="212"/>
      <c r="C238" s="43"/>
      <c r="N238" t="str">
        <f>IF(L239=8,"","increase score for:")</f>
        <v>increase score for:</v>
      </c>
      <c r="U238" s="34"/>
    </row>
    <row r="239" spans="1:21" ht="29.25" customHeight="1" x14ac:dyDescent="0.2">
      <c r="A239" s="212"/>
      <c r="C239" s="43" t="str">
        <f>IF(VLOOKUP(D239,'Technical page'!$AO$124:$AQ$168,3,0)="OK","","major issue")</f>
        <v/>
      </c>
      <c r="D239" s="70" t="str">
        <f>'Chapter 2'!C266</f>
        <v>Q2.43</v>
      </c>
      <c r="E239" s="78" t="str">
        <f>'Chapter 2'!D266</f>
        <v>Jakým způsobem organizace zabraňuje a řídí havarijní emise do prostředí?</v>
      </c>
      <c r="F239" s="78"/>
      <c r="G239" s="80"/>
      <c r="H239" s="49"/>
      <c r="I239" s="49"/>
      <c r="J239" s="49"/>
      <c r="K239" s="81"/>
      <c r="L239" s="42">
        <f>COUNTBLANK(N239:U239)</f>
        <v>7</v>
      </c>
      <c r="N239" s="92" t="str">
        <f>IF(VLOOKUP(D239,'Specific reports'!$E$6:$H$112,4,FALSE)="increase score","ISO 9001","")</f>
        <v/>
      </c>
      <c r="O239" s="92" t="str">
        <f>IF(VLOOKUP(D239,'Specific reports'!$E$116:$H$222,4,FALSE)="increase score","ISO 14001","")</f>
        <v/>
      </c>
      <c r="P239" s="92" t="str">
        <f>IF(VLOOKUP(D239,'Specific reports'!$E$226:$H$332,4,FALSE)="increase score","ISO 26000","")</f>
        <v>ISO 26000</v>
      </c>
      <c r="Q239" s="92" t="str">
        <f>IF(VLOOKUP(D239,'Specific reports'!$E$336:$H$552,4,FALSE)="increase score","ISO 45001","")</f>
        <v/>
      </c>
      <c r="R239" s="92" t="str">
        <f>IF(VLOOKUP(D239,'Specific reports'!$E$556:$H$662,4,FALSE)="increase score","EMAS","")</f>
        <v/>
      </c>
      <c r="S239" s="92" t="str">
        <f>IF(VLOOKUP(D239,'Specific reports'!$E$666:$H$772,4,FALSE)="increase score","RC14001","")</f>
        <v/>
      </c>
      <c r="T239" s="92" t="str">
        <f>IF(VLOOKUP(D239,'Specific reports'!$E$776:$H$882,4,FALSE)="increase score","RCMS","")</f>
        <v/>
      </c>
    </row>
    <row r="240" spans="1:21" ht="15" customHeight="1" x14ac:dyDescent="0.2">
      <c r="A240" s="212"/>
      <c r="C240" s="43"/>
      <c r="D240" s="71"/>
      <c r="E240" s="44" t="s">
        <v>205</v>
      </c>
      <c r="G240" s="72">
        <f>VLOOKUP(D239,'Technical page'!$B$124:$C$168,2,FALSE)</f>
        <v>3</v>
      </c>
      <c r="K240" s="73"/>
      <c r="N240" s="365" t="str">
        <f>CONCATENATE(G240," = ",HLOOKUP(" ",'Chapter 2'!D265:E270,Tips!G240+2))</f>
        <v>3 = V případě havarijního znečištění disponuje organizace havarijním postupem. Zdroje nebo příčiny havarijního znečištění byly vyhodnoceny jako součást studie Procesní bezpečnosti. Následně byly zavedeny příslušné identifikované protiopatření.</v>
      </c>
      <c r="O240" s="365"/>
      <c r="P240" s="365"/>
      <c r="Q240" s="365"/>
      <c r="R240" s="365"/>
      <c r="S240" s="365"/>
      <c r="T240" s="365"/>
      <c r="U240" s="365"/>
    </row>
    <row r="241" spans="1:21" ht="61.25" customHeight="1" thickBot="1" x14ac:dyDescent="0.25">
      <c r="A241" s="212"/>
      <c r="C241" s="43"/>
      <c r="D241" s="74"/>
      <c r="E241" s="75" t="s">
        <v>206</v>
      </c>
      <c r="F241" s="57"/>
      <c r="G241" s="124" t="str">
        <f>VLOOKUP(CONCATENATE(D239,$M$3),'Technical page'!$BG$124:$BI$303,3,FALSE)</f>
        <v>Set up a communication procedure with local stakeholders (authorities, media, local residents…) and evaluate and improve the effectiveness of the process regularly. In case of plastics, companies may decide to participate in initiatives such as operation clean sweep OCS https://www.opcleansweep.org/ to reduce flake, pellet and powder loss.</v>
      </c>
      <c r="H241" s="57"/>
      <c r="I241" s="57"/>
      <c r="J241" s="57"/>
      <c r="K241" s="77"/>
      <c r="N241" s="365"/>
      <c r="O241" s="365"/>
      <c r="P241" s="365"/>
      <c r="Q241" s="365"/>
      <c r="R241" s="365"/>
      <c r="S241" s="365"/>
      <c r="T241" s="365"/>
      <c r="U241" s="365"/>
    </row>
    <row r="242" spans="1:21" ht="16" thickBot="1" x14ac:dyDescent="0.25">
      <c r="A242" s="212"/>
      <c r="C242" s="43"/>
      <c r="N242" t="str">
        <f>IF(L243=8,"","increase score for:")</f>
        <v/>
      </c>
      <c r="U242" s="34"/>
    </row>
    <row r="243" spans="1:21" ht="30.75" customHeight="1" x14ac:dyDescent="0.2">
      <c r="A243" s="212"/>
      <c r="C243" s="43" t="str">
        <f>IF(VLOOKUP(D243,'Technical page'!$AO$124:$AQ$168,3,0)="OK","","major issue")</f>
        <v/>
      </c>
      <c r="D243" s="70" t="str">
        <f>'Chapter 2'!C272</f>
        <v>Q2.44</v>
      </c>
      <c r="E243" s="78" t="str">
        <f>'Chapter 2'!D272</f>
        <v>Jakým způsobem zajišťuje organizace správně kompetence všech pracovníků, týkající se environmentálních požadavků, které souvisejí s jejich pracovní náplní?</v>
      </c>
      <c r="F243" s="78"/>
      <c r="G243" s="80"/>
      <c r="H243" s="49"/>
      <c r="I243" s="49"/>
      <c r="J243" s="49"/>
      <c r="K243" s="81"/>
      <c r="L243" s="42">
        <f>COUNTBLANK(N243:U243)</f>
        <v>8</v>
      </c>
      <c r="N243" s="92" t="str">
        <f>IF(VLOOKUP(D243,'Specific reports'!$E$6:$H$112,4,FALSE)="increase score","ISO 9001","")</f>
        <v/>
      </c>
      <c r="O243" s="92" t="str">
        <f>IF(VLOOKUP(D243,'Specific reports'!$E$116:$H$222,4,FALSE)="increase score","ISO 14001","")</f>
        <v/>
      </c>
      <c r="P243" s="92" t="str">
        <f>IF(VLOOKUP(D243,'Specific reports'!$E$226:$H$332,4,FALSE)="increase score","ISO 26000","")</f>
        <v/>
      </c>
      <c r="Q243" s="92" t="str">
        <f>IF(VLOOKUP(D243,'Specific reports'!$E$336:$H$552,4,FALSE)="increase score","ISO 45001","")</f>
        <v/>
      </c>
      <c r="R243" s="92" t="str">
        <f>IF(VLOOKUP(D243,'Specific reports'!$E$556:$H$662,4,FALSE)="increase score","EMAS","")</f>
        <v/>
      </c>
      <c r="S243" s="92" t="str">
        <f>IF(VLOOKUP(D243,'Specific reports'!$E$666:$H$772,4,FALSE)="increase score","RC14001","")</f>
        <v/>
      </c>
      <c r="T243" s="92" t="str">
        <f>IF(VLOOKUP(D243,'Specific reports'!$E$776:$H$882,4,FALSE)="increase score","RCMS","")</f>
        <v/>
      </c>
    </row>
    <row r="244" spans="1:21" ht="15" customHeight="1" x14ac:dyDescent="0.2">
      <c r="A244" s="212"/>
      <c r="C244" s="43"/>
      <c r="D244" s="71"/>
      <c r="E244" s="44" t="s">
        <v>205</v>
      </c>
      <c r="G244" s="72">
        <f>VLOOKUP(D243,'Technical page'!$B$124:$C$168,2,FALSE)</f>
        <v>3</v>
      </c>
      <c r="K244" s="73"/>
      <c r="N244" s="365" t="str">
        <f>CONCATENATE(G244," = ",HLOOKUP(" ",'Chapter 2'!D271:E276,Tips!G244+2))</f>
        <v>3 = Všichni zaměstnanci jsou si přinejmenším vědomi environmentálních cílů organizace. Zaměstnanci vědí, jakým způsobem mohou přispět a jaké jsou důsledky v případě nepřispívání a k procesům environmentálního řízení. Odborníci na životní prostředí získávají další vzdělávání související s nejnovějšími nástroji a technikami.</v>
      </c>
      <c r="O244" s="365"/>
      <c r="P244" s="365"/>
      <c r="Q244" s="365"/>
      <c r="R244" s="365"/>
      <c r="S244" s="365"/>
      <c r="T244" s="365"/>
      <c r="U244" s="365"/>
    </row>
    <row r="245" spans="1:21" ht="84" customHeight="1" thickBot="1" x14ac:dyDescent="0.25">
      <c r="A245" s="212"/>
      <c r="C245" s="43"/>
      <c r="D245" s="74"/>
      <c r="E245" s="75" t="s">
        <v>206</v>
      </c>
      <c r="F245" s="57"/>
      <c r="G245" s="76" t="str">
        <f>VLOOKUP(CONCATENATE(D243,$M$3),'Technical page'!$BG$124:$BI$303,3,FALSE)</f>
        <v>Keep proof of trainings available and evaluate the effectiveness of the trainings on a regular basis.</v>
      </c>
      <c r="H245" s="57"/>
      <c r="I245" s="57"/>
      <c r="J245" s="57"/>
      <c r="K245" s="77"/>
      <c r="N245" s="365"/>
      <c r="O245" s="365"/>
      <c r="P245" s="365"/>
      <c r="Q245" s="365"/>
      <c r="R245" s="365"/>
      <c r="S245" s="365"/>
      <c r="T245" s="365"/>
      <c r="U245" s="365"/>
    </row>
    <row r="246" spans="1:21" ht="16" thickBot="1" x14ac:dyDescent="0.25">
      <c r="A246" s="212"/>
      <c r="C246" s="43"/>
      <c r="N246" t="str">
        <f>IF(L247=8,"","increase score for:")</f>
        <v>increase score for:</v>
      </c>
      <c r="U246" s="34"/>
    </row>
    <row r="247" spans="1:21" ht="27.75" customHeight="1" x14ac:dyDescent="0.2">
      <c r="A247" s="212"/>
      <c r="C247" s="43" t="str">
        <f>IF(VLOOKUP(D247,'Technical page'!$AO$124:$AQ$168,3,0)="OK","","major issue")</f>
        <v/>
      </c>
      <c r="D247" s="70" t="str">
        <f>'Chapter 2'!C278</f>
        <v>Q2.45</v>
      </c>
      <c r="E247" s="78" t="str">
        <f>'Chapter 2'!D278</f>
        <v>Jakým způsobem jsou zainteresované strany organizace informovány o environmentálních aspektech a jejich možných dopadech?</v>
      </c>
      <c r="F247" s="78"/>
      <c r="G247" s="80"/>
      <c r="H247" s="49"/>
      <c r="I247" s="49"/>
      <c r="J247" s="49"/>
      <c r="K247" s="81"/>
      <c r="L247" s="42">
        <f>COUNTBLANK(N247:U247)</f>
        <v>4</v>
      </c>
      <c r="N247" s="92" t="str">
        <f>IF(VLOOKUP(D247,'Specific reports'!$E$6:$H$112,4,FALSE)="increase score","ISO 9001","")</f>
        <v/>
      </c>
      <c r="O247" s="92" t="str">
        <f>IF(VLOOKUP(D247,'Specific reports'!$E$116:$H$222,4,FALSE)="increase score","ISO 14001","")</f>
        <v/>
      </c>
      <c r="P247" s="92" t="str">
        <f>IF(VLOOKUP(D247,'Specific reports'!$E$226:$H$332,4,FALSE)="increase score","ISO 26000","")</f>
        <v>ISO 26000</v>
      </c>
      <c r="Q247" s="92" t="str">
        <f>IF(VLOOKUP(D247,'Specific reports'!$E$336:$H$552,4,FALSE)="increase score","ISO 45001","")</f>
        <v/>
      </c>
      <c r="R247" s="92" t="str">
        <f>IF(VLOOKUP(D247,'Specific reports'!$E$556:$H$662,4,FALSE)="increase score","EMAS","")</f>
        <v>EMAS</v>
      </c>
      <c r="S247" s="92" t="str">
        <f>IF(VLOOKUP(D247,'Specific reports'!$E$666:$H$772,4,FALSE)="increase score","RC14001","")</f>
        <v>RC14001</v>
      </c>
      <c r="T247" s="92" t="str">
        <f>IF(VLOOKUP(D247,'Specific reports'!$E$776:$H$882,4,FALSE)="increase score","RCMS","")</f>
        <v>RCMS</v>
      </c>
    </row>
    <row r="248" spans="1:21" ht="15" customHeight="1" x14ac:dyDescent="0.2">
      <c r="A248" s="212"/>
      <c r="C248" s="43"/>
      <c r="D248" s="71"/>
      <c r="E248" s="44" t="s">
        <v>205</v>
      </c>
      <c r="G248" s="72">
        <f>VLOOKUP(D247,'Technical page'!$B$124:$C$168,2,FALSE)</f>
        <v>1</v>
      </c>
      <c r="K248" s="73"/>
      <c r="N248" s="365" t="str">
        <f>CONCATENATE(G248," = ",HLOOKUP(" ",'Chapter 2'!D277:E282,Tips!G248+2))</f>
        <v>1 = Organizace upozorňuje své zaměstnance na prevenci a opatření, která je třeba podniknout (například v případě havarijního znečištění).</v>
      </c>
      <c r="O248" s="365"/>
      <c r="P248" s="365"/>
      <c r="Q248" s="365"/>
      <c r="R248" s="365"/>
      <c r="S248" s="365"/>
      <c r="T248" s="365"/>
      <c r="U248" s="365"/>
    </row>
    <row r="249" spans="1:21" ht="53.25" customHeight="1" thickBot="1" x14ac:dyDescent="0.25">
      <c r="A249" s="212"/>
      <c r="C249" s="43"/>
      <c r="D249" s="74"/>
      <c r="E249" s="75" t="s">
        <v>206</v>
      </c>
      <c r="F249" s="57"/>
      <c r="G249" s="76" t="str">
        <f>VLOOKUP(CONCATENATE(D247,$M$3),'Technical page'!$BG$124:$BI$303,3,FALSE)</f>
        <v>Inform the local community periodically about environmental aspects related to their activities.</v>
      </c>
      <c r="H249" s="57"/>
      <c r="I249" s="57"/>
      <c r="J249" s="57"/>
      <c r="K249" s="77"/>
      <c r="N249" s="365"/>
      <c r="O249" s="365"/>
      <c r="P249" s="365"/>
      <c r="Q249" s="365"/>
      <c r="R249" s="365"/>
      <c r="S249" s="365"/>
      <c r="T249" s="365"/>
      <c r="U249" s="365"/>
    </row>
    <row r="250" spans="1:21" x14ac:dyDescent="0.2">
      <c r="A250" s="212"/>
      <c r="N250" s="34"/>
      <c r="O250" s="34"/>
      <c r="P250" s="34"/>
      <c r="Q250" s="34"/>
      <c r="R250" s="34"/>
      <c r="S250" s="34"/>
      <c r="T250" s="34"/>
      <c r="U250" s="34"/>
    </row>
    <row r="251" spans="1:21" ht="21" x14ac:dyDescent="0.25">
      <c r="A251" s="212"/>
      <c r="B251" s="212"/>
      <c r="C251" s="221" t="s">
        <v>210</v>
      </c>
      <c r="D251" s="217" t="s">
        <v>10</v>
      </c>
      <c r="E251" s="212"/>
      <c r="F251" s="212"/>
      <c r="G251" s="216"/>
      <c r="H251" s="212"/>
      <c r="I251" s="212"/>
      <c r="J251" s="212"/>
      <c r="K251" s="212"/>
      <c r="L251" s="210"/>
      <c r="M251" s="215"/>
      <c r="N251" s="212"/>
      <c r="O251" s="212"/>
      <c r="P251" s="212"/>
      <c r="Q251" s="212"/>
      <c r="R251" s="212"/>
      <c r="S251" s="212"/>
      <c r="T251" s="212"/>
      <c r="U251" s="212"/>
    </row>
    <row r="252" spans="1:21" ht="16" thickBot="1" x14ac:dyDescent="0.25">
      <c r="A252" s="212"/>
      <c r="B252" t="str">
        <f>'Chapter 3'!B4</f>
        <v>Návrhování a zlepšování produktu</v>
      </c>
      <c r="N252" t="str">
        <f>IF(L253=8,"","increase score for:")</f>
        <v>increase score for:</v>
      </c>
      <c r="U252" s="34"/>
    </row>
    <row r="253" spans="1:21" ht="32.25" customHeight="1" x14ac:dyDescent="0.2">
      <c r="A253" s="212"/>
      <c r="C253" s="43" t="str">
        <f>IF(VLOOKUP(D253,'Technical page'!$AO$406:$AQ$418,3,0)="OK","","major issue")</f>
        <v/>
      </c>
      <c r="D253" s="70" t="str">
        <f>'Chapter 3'!C6</f>
        <v>Q3.1</v>
      </c>
      <c r="E253" s="83" t="str">
        <f>'Chapter 3'!D6</f>
        <v>Zavedla organizace proces pro navrhování a vývoj nových 
produktů a služeb?</v>
      </c>
      <c r="F253" s="49"/>
      <c r="G253" s="80"/>
      <c r="H253" s="49"/>
      <c r="I253" s="49"/>
      <c r="J253" s="49"/>
      <c r="K253" s="81"/>
      <c r="L253" s="42">
        <f>COUNTBLANK(N253:U253)</f>
        <v>7</v>
      </c>
      <c r="N253" s="92" t="str">
        <f>IF(VLOOKUP(D253,'Specific reports'!$E$6:$H$112,4,FALSE)="increase score","ISO 9001","")</f>
        <v/>
      </c>
      <c r="O253" s="92" t="str">
        <f>IF(VLOOKUP(D253,'Specific reports'!$E$116:$H$222,4,FALSE)="increase score","ISO 14001","")</f>
        <v/>
      </c>
      <c r="P253" s="92" t="str">
        <f>IF(VLOOKUP(D253,'Specific reports'!$E$226:$H$332,4,FALSE)="increase score","ISO 26000","")</f>
        <v>ISO 26000</v>
      </c>
      <c r="Q253" s="92" t="str">
        <f>IF(VLOOKUP(D253,'Specific reports'!$E$336:$H$552,4,FALSE)="increase score","ISO 45001","")</f>
        <v/>
      </c>
      <c r="R253" s="92" t="str">
        <f>IF(VLOOKUP(D253,'Specific reports'!$E$556:$H$662,4,FALSE)="increase score","EMAS","")</f>
        <v/>
      </c>
      <c r="S253" s="92" t="str">
        <f>IF(VLOOKUP(D253,'Specific reports'!$E$666:$H$772,4,FALSE)="increase score","RC14001","")</f>
        <v/>
      </c>
      <c r="T253" s="92" t="str">
        <f>IF(VLOOKUP(D253,'Specific reports'!$E$776:$H$882,4,FALSE)="increase score","RCMS","")</f>
        <v/>
      </c>
    </row>
    <row r="254" spans="1:21" ht="15" customHeight="1" x14ac:dyDescent="0.2">
      <c r="A254" s="212"/>
      <c r="D254" s="71"/>
      <c r="E254" s="44" t="s">
        <v>205</v>
      </c>
      <c r="G254" s="31">
        <f>VLOOKUP(D253,'Technical page'!$B$406:$C$418,2,FALSE)</f>
        <v>3</v>
      </c>
      <c r="K254" s="73"/>
      <c r="N254" s="365" t="str">
        <f>CONCATENATE(G254," = ",HLOOKUP(" ",'Chapter 3'!D5:E10,Tips!G254+2))</f>
        <v>3 = Při navrhování nových výrobků a jejich používání v hodnotovém řetězci se zohledňují charakterizace rizik a úvahy o řízení rizik. Stávající produkty se zlepšují, aby se omezila rizika z počáteční fáze. Může se to projevit tak, že se vyhnete používání škodlivých chemických látek, včetně, ale ne jen těch, které jsou karcinogenní, mutagenní, toxické pro reprodukci, nebo perzistentní a bioakumulativní. Zavádí se další snížení rizika pro každého identifikovaného uživatele nebo kontaktní skupinu.</v>
      </c>
      <c r="O254" s="365"/>
      <c r="P254" s="365"/>
      <c r="Q254" s="365"/>
      <c r="R254" s="365"/>
      <c r="S254" s="365"/>
      <c r="T254" s="365"/>
      <c r="U254" s="365"/>
    </row>
    <row r="255" spans="1:21" ht="95.5" customHeight="1" thickBot="1" x14ac:dyDescent="0.25">
      <c r="A255" s="212"/>
      <c r="D255" s="74"/>
      <c r="E255" s="75" t="s">
        <v>206</v>
      </c>
      <c r="F255" s="57"/>
      <c r="G255" s="76" t="str">
        <f>VLOOKUP(CONCATENATE(D253,$M$3),'Technical page'!$BG$406:$BI$452,3,FALSE)</f>
        <v xml:space="preserve">Investigate the available information on risk characterization to reduce risk from the conception. It can be reflected in avoiding the use of harmful chemicals, including but not limited to those that are carcinogenic, mutagenic, toxic for reproduction, or persistent and bio-accumulative. Further reduction of the risk to each identified user or contact group is implemented. Make your commitment visible to others. </v>
      </c>
      <c r="H255" s="57"/>
      <c r="I255" s="57"/>
      <c r="J255" s="57"/>
      <c r="K255" s="77"/>
      <c r="N255" s="365"/>
      <c r="O255" s="365"/>
      <c r="P255" s="365"/>
      <c r="Q255" s="365"/>
      <c r="R255" s="365"/>
      <c r="S255" s="365"/>
      <c r="T255" s="365"/>
      <c r="U255" s="365"/>
    </row>
    <row r="256" spans="1:21" ht="19.5" customHeight="1" thickBot="1" x14ac:dyDescent="0.25">
      <c r="A256" s="212"/>
      <c r="B256" t="str">
        <f>'Chapter 3'!B12</f>
        <v>Stanovování priorit produktů</v>
      </c>
      <c r="N256" t="str">
        <f>IF(L257=8,"","increase score for:")</f>
        <v/>
      </c>
      <c r="U256" s="34"/>
    </row>
    <row r="257" spans="1:21" ht="33.75" customHeight="1" x14ac:dyDescent="0.2">
      <c r="A257" s="212"/>
      <c r="C257" s="43" t="str">
        <f>IF(VLOOKUP(D257,'Technical page'!$AO$406:$AQ$418,3,0)="OK","","major issue")</f>
        <v/>
      </c>
      <c r="D257" s="70" t="str">
        <f>'Chapter 3'!C14</f>
        <v>Q3.2</v>
      </c>
      <c r="E257" s="83" t="str">
        <f>'Chapter 3'!D14</f>
        <v xml:space="preserve">Má organizace k dispozici proces hodnocení a stanovení priorit svých produktů pro charakterizaci rizik a řízení rizik?
</v>
      </c>
      <c r="F257" s="49"/>
      <c r="G257" s="80"/>
      <c r="H257" s="49"/>
      <c r="I257" s="49"/>
      <c r="J257" s="49"/>
      <c r="K257" s="81"/>
      <c r="L257" s="42">
        <f>COUNTBLANK(N257:U257)</f>
        <v>8</v>
      </c>
      <c r="N257" s="92" t="str">
        <f>IF(VLOOKUP(D257,'Specific reports'!$E$6:$H$112,4,FALSE)="increase score","ISO 9001","")</f>
        <v/>
      </c>
      <c r="O257" s="92" t="str">
        <f>IF(VLOOKUP(D257,'Specific reports'!$E$116:$H$222,4,FALSE)="increase score","ISO 14001","")</f>
        <v/>
      </c>
      <c r="P257" s="92" t="str">
        <f>IF(VLOOKUP(D257,'Specific reports'!$E$226:$H$332,4,FALSE)="increase score","ISO 26000","")</f>
        <v/>
      </c>
      <c r="Q257" s="92" t="str">
        <f>IF(VLOOKUP(D257,'Specific reports'!$E$336:$H$552,4,FALSE)="increase score","ISO 45001","")</f>
        <v/>
      </c>
      <c r="R257" s="92" t="str">
        <f>IF(VLOOKUP(D257,'Specific reports'!$E$556:$H$662,4,FALSE)="increase score","EMAS","")</f>
        <v/>
      </c>
      <c r="S257" s="92" t="str">
        <f>IF(VLOOKUP(D257,'Specific reports'!$E$666:$H$772,4,FALSE)="increase score","RC14001","")</f>
        <v/>
      </c>
      <c r="T257" s="92" t="str">
        <f>IF(VLOOKUP(D257,'Specific reports'!$E$776:$H$882,4,FALSE)="increase score","RCMS","")</f>
        <v/>
      </c>
    </row>
    <row r="258" spans="1:21" ht="15" customHeight="1" x14ac:dyDescent="0.2">
      <c r="A258" s="212"/>
      <c r="D258" s="71"/>
      <c r="E258" s="44" t="s">
        <v>205</v>
      </c>
      <c r="G258" s="31">
        <f>VLOOKUP(D257,'Technical page'!$B$406:$C$418,2,FALSE)</f>
        <v>2</v>
      </c>
      <c r="K258" s="73"/>
      <c r="N258" s="365" t="str">
        <f>CONCATENATE(G258," = ",HLOOKUP(" ",'Chapter 3'!D13:E18,Tips!G258+2))</f>
        <v>2 = Tento proces se používá za použití vypracovaných kritérií pro stanovení priorit produktů pro každou skupinu výrobků (kritéria založená na nových informacích, použití a vzorcích expozice v souvislosti s profilem nebezpečnosti chemické látky). Tento proces se vztahuje na nové a stávající produkty. Kritéria pro stanovení priorit jsou pravidelně aktualizována.</v>
      </c>
      <c r="O258" s="365"/>
      <c r="P258" s="365"/>
      <c r="Q258" s="365"/>
      <c r="R258" s="365"/>
      <c r="S258" s="365"/>
      <c r="T258" s="365"/>
      <c r="U258" s="365"/>
    </row>
    <row r="259" spans="1:21" ht="124.5" customHeight="1" thickBot="1" x14ac:dyDescent="0.25">
      <c r="A259" s="212"/>
      <c r="D259" s="74"/>
      <c r="E259" s="75" t="s">
        <v>206</v>
      </c>
      <c r="F259" s="57"/>
      <c r="G259" s="76" t="str">
        <f>VLOOKUP(CONCATENATE(D257,$M$3),'Technical page'!$BG$406:$BI$452,3,FALSE)</f>
        <v xml:space="preserve">The process is more elaborated and run on a continuous basis. Automatic alert for new information released on substances and products is in place (e.g. RSS feed from scientific journals). </v>
      </c>
      <c r="H259" s="57"/>
      <c r="I259" s="57"/>
      <c r="J259" s="57"/>
      <c r="K259" s="77"/>
      <c r="N259" s="365"/>
      <c r="O259" s="365"/>
      <c r="P259" s="365"/>
      <c r="Q259" s="365"/>
      <c r="R259" s="365"/>
      <c r="S259" s="365"/>
      <c r="T259" s="365"/>
      <c r="U259" s="365"/>
    </row>
    <row r="260" spans="1:21" ht="14.25" customHeight="1" thickBot="1" x14ac:dyDescent="0.25">
      <c r="A260" s="212"/>
      <c r="B260" t="str">
        <f>'Chapter 3'!B20</f>
        <v xml:space="preserve">Informace o produktu </v>
      </c>
      <c r="N260" t="str">
        <f>IF(L261=8,"","increase score for:")</f>
        <v/>
      </c>
      <c r="U260" s="34"/>
    </row>
    <row r="261" spans="1:21" ht="30.75" customHeight="1" x14ac:dyDescent="0.2">
      <c r="A261" s="212"/>
      <c r="C261" s="43" t="str">
        <f>IF(VLOOKUP(D261,'Technical page'!$AO$406:$AQ$418,3,0)="OK","","major issue")</f>
        <v/>
      </c>
      <c r="D261" s="70" t="str">
        <f>'Chapter 3'!C22</f>
        <v>Q3.3</v>
      </c>
      <c r="E261" s="366" t="str">
        <f>'Chapter 3'!D22</f>
        <v>Zavedla organizace systém pro sledování použitelnosti, změn a dodržování interních a externích požadavků souvisejících s řízením bezpečnosti chemických látek?</v>
      </c>
      <c r="F261" s="366"/>
      <c r="G261" s="366"/>
      <c r="H261" s="366"/>
      <c r="I261" s="366"/>
      <c r="J261" s="366"/>
      <c r="K261" s="367"/>
      <c r="L261" s="42">
        <f>COUNTBLANK(N261:U261)</f>
        <v>8</v>
      </c>
      <c r="N261" s="92" t="str">
        <f>IF(VLOOKUP(D261,'Specific reports'!$E$6:$H$112,4,FALSE)="increase score","ISO 9001","")</f>
        <v/>
      </c>
      <c r="O261" s="92" t="str">
        <f>IF(VLOOKUP(D261,'Specific reports'!$E$116:$H$222,4,FALSE)="increase score","ISO 14001","")</f>
        <v/>
      </c>
      <c r="P261" s="92" t="str">
        <f>IF(VLOOKUP(D261,'Specific reports'!$E$226:$H$332,4,FALSE)="increase score","ISO 26000","")</f>
        <v/>
      </c>
      <c r="Q261" s="92" t="str">
        <f>IF(VLOOKUP(D261,'Specific reports'!$E$336:$H$552,4,FALSE)="increase score","ISO 45001","")</f>
        <v/>
      </c>
      <c r="R261" s="92" t="str">
        <f>IF(VLOOKUP(D261,'Specific reports'!$E$556:$H$662,4,FALSE)="increase score","EMAS","")</f>
        <v/>
      </c>
      <c r="S261" s="92" t="str">
        <f>IF(VLOOKUP(D261,'Specific reports'!$E$666:$H$772,4,FALSE)="increase score","RC14001","")</f>
        <v/>
      </c>
      <c r="T261" s="92" t="str">
        <f>IF(VLOOKUP(D261,'Specific reports'!$E$776:$H$882,4,FALSE)="increase score","RCMS","")</f>
        <v/>
      </c>
    </row>
    <row r="262" spans="1:21" ht="15" customHeight="1" x14ac:dyDescent="0.2">
      <c r="A262" s="212"/>
      <c r="D262" s="71"/>
      <c r="E262" s="44" t="s">
        <v>205</v>
      </c>
      <c r="G262" s="31">
        <f>VLOOKUP(D261,'Technical page'!$B$406:$C$418,2,FALSE)</f>
        <v>4</v>
      </c>
      <c r="K262" s="73"/>
      <c r="N262" s="365" t="str">
        <f>CONCATENATE(G262," = ",HLOOKUP(" ",'Chapter 3'!D21:E26,Tips!G262+2))</f>
        <v>4 = Organizace předpokládá vývoj legislativy v souvislosti s látkami používanými ve svých výrobcích spolu s externími partnery. Tento proces zahrnuje přijímání vhodných a včasných informací o legislativních změnách.
Organizace zajišťuje proaktivní komunikaci s dodavatelským řetězcem (řízení omezených látek, náhrada nebezpečných sloučenin).</v>
      </c>
      <c r="O262" s="365"/>
      <c r="P262" s="365"/>
      <c r="Q262" s="365"/>
      <c r="R262" s="365"/>
      <c r="S262" s="365"/>
      <c r="T262" s="365"/>
      <c r="U262" s="365"/>
    </row>
    <row r="263" spans="1:21" ht="83.25" customHeight="1" thickBot="1" x14ac:dyDescent="0.25">
      <c r="A263" s="212"/>
      <c r="D263" s="74"/>
      <c r="E263" s="75" t="s">
        <v>206</v>
      </c>
      <c r="F263" s="57"/>
      <c r="G263" s="76" t="str">
        <f>VLOOKUP(CONCATENATE(D261,$M$3),'Technical page'!$BG$406:$BI$452,3,FALSE)</f>
        <v>No need to immediately change strategy, however always seek improvement.</v>
      </c>
      <c r="H263" s="57"/>
      <c r="I263" s="57"/>
      <c r="J263" s="57"/>
      <c r="K263" s="77"/>
      <c r="N263" s="365"/>
      <c r="O263" s="365"/>
      <c r="P263" s="365"/>
      <c r="Q263" s="365"/>
      <c r="R263" s="365"/>
      <c r="S263" s="365"/>
      <c r="T263" s="365"/>
      <c r="U263" s="365"/>
    </row>
    <row r="264" spans="1:21" ht="14.25" customHeight="1" thickBot="1" x14ac:dyDescent="0.25">
      <c r="A264" s="212"/>
      <c r="N264" t="str">
        <f>IF(L265=8,"","increase score for:")</f>
        <v>increase score for:</v>
      </c>
      <c r="U264" s="34"/>
    </row>
    <row r="265" spans="1:21" ht="30" customHeight="1" x14ac:dyDescent="0.2">
      <c r="A265" s="212"/>
      <c r="C265" s="43" t="str">
        <f>IF(VLOOKUP(D265,'Technical page'!$AO$406:$AQ$418,3,0)="OK","","major issue")</f>
        <v/>
      </c>
      <c r="D265" s="70" t="str">
        <f>'Chapter 3'!C28</f>
        <v>Q3.4</v>
      </c>
      <c r="E265" s="83" t="str">
        <f>'Chapter 3'!D28</f>
        <v>Zavedla organizace systém na správu existujících informací o rizicích svých produktů?</v>
      </c>
      <c r="F265" s="49"/>
      <c r="G265" s="80"/>
      <c r="H265" s="49"/>
      <c r="I265" s="49"/>
      <c r="J265" s="49"/>
      <c r="K265" s="81"/>
      <c r="L265" s="42">
        <f>COUNTBLANK(N265:U265)</f>
        <v>6</v>
      </c>
      <c r="N265" s="92" t="str">
        <f>IF(VLOOKUP(D265,'Specific reports'!$E$6:$H$112,4,FALSE)="increase score","ISO 9001","")</f>
        <v/>
      </c>
      <c r="O265" s="92" t="str">
        <f>IF(VLOOKUP(D265,'Specific reports'!$E$116:$H$222,4,FALSE)="increase score","ISO 14001","")</f>
        <v/>
      </c>
      <c r="P265" s="92" t="str">
        <f>IF(VLOOKUP(D265,'Specific reports'!$E$226:$H$332,4,FALSE)="increase score","ISO 26000","")</f>
        <v/>
      </c>
      <c r="Q265" s="92" t="str">
        <f>IF(VLOOKUP(D265,'Specific reports'!$E$336:$H$552,4,FALSE)="increase score","ISO 45001","")</f>
        <v/>
      </c>
      <c r="R265" s="92" t="str">
        <f>IF(VLOOKUP(D265,'Specific reports'!$E$556:$H$662,4,FALSE)="increase score","EMAS","")</f>
        <v/>
      </c>
      <c r="S265" s="92" t="str">
        <f>IF(VLOOKUP(D265,'Specific reports'!$E$666:$H$772,4,FALSE)="increase score","RC14001","")</f>
        <v>RC14001</v>
      </c>
      <c r="T265" s="92" t="str">
        <f>IF(VLOOKUP(D265,'Specific reports'!$E$776:$H$882,4,FALSE)="increase score","RCMS","")</f>
        <v>RCMS</v>
      </c>
    </row>
    <row r="266" spans="1:21" ht="15" customHeight="1" x14ac:dyDescent="0.2">
      <c r="A266" s="212"/>
      <c r="D266" s="71"/>
      <c r="E266" s="44" t="s">
        <v>205</v>
      </c>
      <c r="G266" s="31">
        <f>VLOOKUP(D265,'Technical page'!$B$406:$C$418,2,FALSE)</f>
        <v>3</v>
      </c>
      <c r="K266" s="73"/>
      <c r="N266" s="365" t="str">
        <f>CONCATENATE(G266," = ",HLOOKUP(" ",'Chapter 3'!D27:E32,Tips!G266+2))</f>
        <v>3 = Existující informace se posuzují z hlediska spolehlivosti a jsou shrnuty v monitorovacím systému, který slouží ke sledování jakéhokoliv zdroje informací a revizí (včetně ukazatele spolehlivosti).</v>
      </c>
      <c r="O266" s="365"/>
      <c r="P266" s="365"/>
      <c r="Q266" s="365"/>
      <c r="R266" s="365"/>
      <c r="S266" s="365"/>
      <c r="T266" s="365"/>
      <c r="U266" s="365"/>
    </row>
    <row r="267" spans="1:21" ht="34.25" customHeight="1" thickBot="1" x14ac:dyDescent="0.25">
      <c r="A267" s="212"/>
      <c r="D267" s="74"/>
      <c r="E267" s="75" t="s">
        <v>206</v>
      </c>
      <c r="F267" s="57"/>
      <c r="G267" s="76" t="str">
        <f>VLOOKUP(CONCATENATE(D265,$M$3),'Technical page'!$BG$406:$BI$452,3,FALSE)</f>
        <v xml:space="preserve">Whenever possible and relevant and without compromising sensible business information, make available internal information for integration in public databases and international research programs.  </v>
      </c>
      <c r="H267" s="57"/>
      <c r="I267" s="57"/>
      <c r="J267" s="57"/>
      <c r="K267" s="77"/>
      <c r="N267" s="365"/>
      <c r="O267" s="365"/>
      <c r="P267" s="365"/>
      <c r="Q267" s="365"/>
      <c r="R267" s="365"/>
      <c r="S267" s="365"/>
      <c r="T267" s="365"/>
      <c r="U267" s="365"/>
    </row>
    <row r="268" spans="1:21" ht="12.75" customHeight="1" thickBot="1" x14ac:dyDescent="0.25">
      <c r="A268" s="212"/>
      <c r="N268" t="str">
        <f>IF(L269=8,"","increase score for:")</f>
        <v/>
      </c>
      <c r="U268" s="34"/>
    </row>
    <row r="269" spans="1:21" ht="30.75" customHeight="1" x14ac:dyDescent="0.2">
      <c r="A269" s="212"/>
      <c r="C269" s="43" t="str">
        <f>IF(VLOOKUP(D269,'Technical page'!$AO$406:$AQ$418,3,0)="OK","","major issue")</f>
        <v/>
      </c>
      <c r="D269" s="70" t="str">
        <f>'Chapter 3'!C34</f>
        <v>Q3.5</v>
      </c>
      <c r="E269" s="83" t="str">
        <f>'Chapter 3'!D34</f>
        <v>Zavedla organizace proces řízení informací o používání a expozici svých produktů?</v>
      </c>
      <c r="F269" s="49"/>
      <c r="G269" s="80"/>
      <c r="H269" s="49"/>
      <c r="I269" s="49"/>
      <c r="J269" s="49"/>
      <c r="K269" s="81"/>
      <c r="L269" s="42">
        <f>COUNTBLANK(N269:U269)</f>
        <v>8</v>
      </c>
      <c r="N269" s="92" t="str">
        <f>IF(VLOOKUP(D269,'Specific reports'!$E$6:$H$112,4,FALSE)="increase score","ISO 9001","")</f>
        <v/>
      </c>
      <c r="O269" s="92" t="str">
        <f>IF(VLOOKUP(D269,'Specific reports'!$E$116:$H$222,4,FALSE)="increase score","ISO 14001","")</f>
        <v/>
      </c>
      <c r="P269" s="92" t="str">
        <f>IF(VLOOKUP(D269,'Specific reports'!$E$226:$H$332,4,FALSE)="increase score","ISO 26000","")</f>
        <v/>
      </c>
      <c r="Q269" s="92" t="str">
        <f>IF(VLOOKUP(D269,'Specific reports'!$E$336:$H$552,4,FALSE)="increase score","ISO 45001","")</f>
        <v/>
      </c>
      <c r="R269" s="92" t="str">
        <f>IF(VLOOKUP(D269,'Specific reports'!$E$556:$H$662,4,FALSE)="increase score","EMAS","")</f>
        <v/>
      </c>
      <c r="S269" s="92" t="str">
        <f>IF(VLOOKUP(D269,'Specific reports'!$E$666:$H$772,4,FALSE)="increase score","RC14001","")</f>
        <v/>
      </c>
      <c r="T269" s="92" t="str">
        <f>IF(VLOOKUP(D269,'Specific reports'!$E$776:$H$882,4,FALSE)="increase score","RCMS","")</f>
        <v/>
      </c>
    </row>
    <row r="270" spans="1:21" ht="15" customHeight="1" x14ac:dyDescent="0.2">
      <c r="A270" s="212"/>
      <c r="D270" s="71"/>
      <c r="E270" s="44" t="s">
        <v>205</v>
      </c>
      <c r="G270" s="31">
        <f>VLOOKUP(D269,'Technical page'!$B$406:$C$418,2,FALSE)</f>
        <v>4</v>
      </c>
      <c r="K270" s="73"/>
      <c r="N270" s="365" t="str">
        <f>CONCATENATE(G270," = ",HLOOKUP(" ",'Chapter 3'!D33:E38,Tips!G270+2))</f>
        <v>4 = Existuje specializovaný proces pro distributorské sítě, např. smlouva, která uvádí povolené použití.
Organizace zavedla proces na proaktivní shromažďování a uchovávání informací o použití a expozici a příslušném řízení změn v rámci dodavatelského řetězce.
Citlivé informace o použití (vhodné použití, záměrné zneužití) jsou identifikovány a ověřují se.</v>
      </c>
      <c r="O270" s="365"/>
      <c r="P270" s="365"/>
      <c r="Q270" s="365"/>
      <c r="R270" s="365"/>
      <c r="S270" s="365"/>
      <c r="T270" s="365"/>
      <c r="U270" s="365"/>
    </row>
    <row r="271" spans="1:21" ht="46.25" customHeight="1" thickBot="1" x14ac:dyDescent="0.25">
      <c r="A271" s="212"/>
      <c r="D271" s="74"/>
      <c r="E271" s="75" t="s">
        <v>206</v>
      </c>
      <c r="F271" s="57"/>
      <c r="G271" s="76" t="str">
        <f>VLOOKUP(CONCATENATE(D269,$M$3),'Technical page'!$BG$406:$BI$452,3,FALSE)</f>
        <v>No need to immediately change strategy, however always seek improvement.</v>
      </c>
      <c r="H271" s="57"/>
      <c r="I271" s="57"/>
      <c r="J271" s="57"/>
      <c r="K271" s="77"/>
      <c r="N271" s="365"/>
      <c r="O271" s="365"/>
      <c r="P271" s="365"/>
      <c r="Q271" s="365"/>
      <c r="R271" s="365"/>
      <c r="S271" s="365"/>
      <c r="T271" s="365"/>
      <c r="U271" s="365"/>
    </row>
    <row r="272" spans="1:21" ht="12.75" customHeight="1" thickBot="1" x14ac:dyDescent="0.25">
      <c r="A272" s="212"/>
      <c r="N272" t="str">
        <f>IF(L273=8,"","increase score for:")</f>
        <v/>
      </c>
      <c r="U272" s="34"/>
    </row>
    <row r="273" spans="1:21" ht="33" customHeight="1" x14ac:dyDescent="0.2">
      <c r="A273" s="212"/>
      <c r="C273" s="43" t="str">
        <f>IF(VLOOKUP(D273,'Technical page'!$AO$406:$AQ$418,3,0)="OK","","major issue")</f>
        <v/>
      </c>
      <c r="D273" s="70" t="str">
        <f>'Chapter 3'!C40</f>
        <v>Q3.6</v>
      </c>
      <c r="E273" s="83" t="str">
        <f>'Chapter 3'!D40</f>
        <v>Zavedla organizace proces na správu nových informací?</v>
      </c>
      <c r="F273" s="49"/>
      <c r="G273" s="80"/>
      <c r="H273" s="49"/>
      <c r="I273" s="49"/>
      <c r="J273" s="49"/>
      <c r="K273" s="81"/>
      <c r="L273" s="42">
        <f>COUNTBLANK(N273:U273)</f>
        <v>8</v>
      </c>
      <c r="M273" s="197" t="b">
        <v>1</v>
      </c>
      <c r="N273" s="92" t="str">
        <f>IF(VLOOKUP(D273,'Specific reports'!$E$6:$H$112,4,FALSE)="increase score","ISO 9001","")</f>
        <v/>
      </c>
      <c r="O273" s="92" t="str">
        <f>IF(VLOOKUP(D273,'Specific reports'!$E$116:$H$222,4,FALSE)="increase score","ISO 14001","")</f>
        <v/>
      </c>
      <c r="P273" s="92" t="str">
        <f>IF(VLOOKUP(D273,'Specific reports'!$E$226:$H$332,4,FALSE)="increase score","ISO 26000","")</f>
        <v/>
      </c>
      <c r="Q273" s="92" t="str">
        <f>IF(VLOOKUP(D273,'Specific reports'!$E$336:$H$552,4,FALSE)="increase score","ISO 45001","")</f>
        <v/>
      </c>
      <c r="R273" s="92" t="str">
        <f>IF(VLOOKUP(D273,'Specific reports'!$E$556:$H$662,4,FALSE)="increase score","EMAS","")</f>
        <v/>
      </c>
      <c r="S273" s="92" t="str">
        <f>IF(VLOOKUP(D273,'Specific reports'!$E$666:$H$772,4,FALSE)="increase score","RC14001","")</f>
        <v/>
      </c>
      <c r="T273" s="92" t="str">
        <f>IF(VLOOKUP(D273,'Specific reports'!$E$776:$H$882,4,FALSE)="increase score","RCMS","")</f>
        <v/>
      </c>
    </row>
    <row r="274" spans="1:21" ht="15" customHeight="1" x14ac:dyDescent="0.2">
      <c r="A274" s="212"/>
      <c r="D274" s="71"/>
      <c r="E274" s="44" t="s">
        <v>205</v>
      </c>
      <c r="G274" s="31">
        <f>VLOOKUP(D273,'Technical page'!$B$406:$C$418,2,FALSE)</f>
        <v>2</v>
      </c>
      <c r="K274" s="73"/>
      <c r="N274" s="365" t="str">
        <f>CONCATENATE(G274," = ",HLOOKUP(" ",'Chapter 3'!D39:E44,Tips!G274+2))</f>
        <v xml:space="preserve">2 = Organizace pravidelně monitoruje dostupnost nových informací o nebezpečnosti, které se vztahují na její produkty (literatura, informace o podobných produktech pro účely analogického, sdílení dat s třetími stranami) a zavedla proces začleňování nových informací o charakterizaci nebezpečnosti a expozice svých produktů.
</v>
      </c>
      <c r="O274" s="365"/>
      <c r="P274" s="365"/>
      <c r="Q274" s="365"/>
      <c r="R274" s="365"/>
      <c r="S274" s="365"/>
      <c r="T274" s="365"/>
      <c r="U274" s="365"/>
    </row>
    <row r="275" spans="1:21" ht="68.25" customHeight="1" thickBot="1" x14ac:dyDescent="0.25">
      <c r="A275" s="212"/>
      <c r="D275" s="74"/>
      <c r="E275" s="75" t="s">
        <v>206</v>
      </c>
      <c r="F275" s="57"/>
      <c r="G275" s="76" t="str">
        <f>VLOOKUP(CONCATENATE(D273,$M$3),'Technical page'!$BG$406:$BI$452,3,FALSE)</f>
        <v>New information is not limited to available information: client complaints, accident and incidents for instance can provide valuable information on hazard, uses and exposure and should be documented and integrated as new information. A possible change in the mode or nature of application, nature of exposure or any change to the originally foreseen use should also be considered.</v>
      </c>
      <c r="H275" s="57"/>
      <c r="I275" s="57"/>
      <c r="J275" s="57"/>
      <c r="K275" s="77"/>
      <c r="N275" s="365"/>
      <c r="O275" s="365"/>
      <c r="P275" s="365"/>
      <c r="Q275" s="365"/>
      <c r="R275" s="365"/>
      <c r="S275" s="365"/>
      <c r="T275" s="365"/>
      <c r="U275" s="365"/>
    </row>
    <row r="276" spans="1:21" ht="13.5" customHeight="1" thickBot="1" x14ac:dyDescent="0.25">
      <c r="A276" s="212"/>
      <c r="B276" t="str">
        <f>'Chapter 3'!B46</f>
        <v>Charakterizace rizik</v>
      </c>
      <c r="N276" t="str">
        <f>IF(L277=8,"","increase score for:")</f>
        <v/>
      </c>
      <c r="U276" s="34"/>
    </row>
    <row r="277" spans="1:21" ht="27.75" customHeight="1" x14ac:dyDescent="0.2">
      <c r="A277" s="212"/>
      <c r="C277" s="43" t="str">
        <f>IF(VLOOKUP(D277,'Technical page'!$AO$406:$AQ$418,3,0)="OK","","major issue")</f>
        <v/>
      </c>
      <c r="D277" s="70" t="str">
        <f>'Chapter 3'!C48</f>
        <v>Q3.7</v>
      </c>
      <c r="E277" s="83" t="str">
        <f>'Chapter 3'!D48</f>
        <v>Zavedla organizace proces charakterizace rizik na základě shromážděných informací?</v>
      </c>
      <c r="F277" s="49"/>
      <c r="G277" s="80"/>
      <c r="H277" s="49"/>
      <c r="I277" s="49"/>
      <c r="J277" s="49"/>
      <c r="K277" s="81"/>
      <c r="L277" s="42">
        <f>COUNTBLANK(N277:U277)</f>
        <v>8</v>
      </c>
      <c r="N277" s="92" t="str">
        <f>IF(VLOOKUP(D277,'Specific reports'!$E$6:$H$112,4,FALSE)="increase score","ISO 9001","")</f>
        <v/>
      </c>
      <c r="O277" s="92" t="str">
        <f>IF(VLOOKUP(D277,'Specific reports'!$E$116:$H$222,4,FALSE)="increase score","ISO 14001","")</f>
        <v/>
      </c>
      <c r="P277" s="92" t="str">
        <f>IF(VLOOKUP(D277,'Specific reports'!$E$226:$H$332,4,FALSE)="increase score","ISO 26000","")</f>
        <v/>
      </c>
      <c r="Q277" s="92" t="str">
        <f>IF(VLOOKUP(D277,'Specific reports'!$E$336:$H$552,4,FALSE)="increase score","ISO 45001","")</f>
        <v/>
      </c>
      <c r="R277" s="92" t="str">
        <f>IF(VLOOKUP(D277,'Specific reports'!$E$556:$H$662,4,FALSE)="increase score","EMAS","")</f>
        <v/>
      </c>
      <c r="S277" s="92" t="str">
        <f>IF(VLOOKUP(D277,'Specific reports'!$E$666:$H$772,4,FALSE)="increase score","RC14001","")</f>
        <v/>
      </c>
      <c r="T277" s="92" t="str">
        <f>IF(VLOOKUP(D277,'Specific reports'!$E$776:$H$882,4,FALSE)="increase score","RCMS","")</f>
        <v/>
      </c>
    </row>
    <row r="278" spans="1:21" ht="15" customHeight="1" x14ac:dyDescent="0.2">
      <c r="A278" s="212"/>
      <c r="D278" s="71"/>
      <c r="E278" s="44" t="s">
        <v>205</v>
      </c>
      <c r="G278" s="31">
        <f>VLOOKUP(D277,'Technical page'!$B$406:$C$418,2,FALSE)</f>
        <v>4</v>
      </c>
      <c r="K278" s="73"/>
      <c r="N278" s="365" t="str">
        <f>CONCATENATE(G278," = ",HLOOKUP(" ",'Chapter 3'!D47:E52,Tips!G278+2))</f>
        <v xml:space="preserve">4 = Organizace spolupracuje s průmyslem, vládou a dalšími zainteresovanými stranami, čímž přispívá ke zvyšování znalostí o charakterizaci rizik při používání chemických látek nebo produktů. Organizace je zapojena do 
• rozvoje a ověřování nových, alternativních metodik hodnocení rizika a expozice a charakterizace rizik
• omezování používání zvířat při testování a vývoje alternativních metod testů na zvířatech,
</v>
      </c>
      <c r="O278" s="365"/>
      <c r="P278" s="365"/>
      <c r="Q278" s="365"/>
      <c r="R278" s="365"/>
      <c r="S278" s="365"/>
      <c r="T278" s="365"/>
      <c r="U278" s="365"/>
    </row>
    <row r="279" spans="1:21" ht="123.75" customHeight="1" thickBot="1" x14ac:dyDescent="0.25">
      <c r="A279" s="212"/>
      <c r="D279" s="74"/>
      <c r="E279" s="75" t="s">
        <v>206</v>
      </c>
      <c r="F279" s="57"/>
      <c r="G279" s="76" t="str">
        <f>VLOOKUP(CONCATENATE(D277,$M$3),'Technical page'!$BG$406:$BI$452,3,FALSE)</f>
        <v>No need to immediately change strategy, however always seek improvement.</v>
      </c>
      <c r="H279" s="57"/>
      <c r="I279" s="57"/>
      <c r="J279" s="57"/>
      <c r="K279" s="77"/>
      <c r="N279" s="365"/>
      <c r="O279" s="365"/>
      <c r="P279" s="365"/>
      <c r="Q279" s="365"/>
      <c r="R279" s="365"/>
      <c r="S279" s="365"/>
      <c r="T279" s="365"/>
      <c r="U279" s="365"/>
    </row>
    <row r="280" spans="1:21" ht="15" customHeight="1" thickBot="1" x14ac:dyDescent="0.25">
      <c r="A280" s="212"/>
      <c r="B280" t="str">
        <f>'Chapter 3'!B54</f>
        <v>Řízení rizik produktu</v>
      </c>
      <c r="N280" t="str">
        <f>IF(L281=8,"","increase score for:")</f>
        <v/>
      </c>
      <c r="U280" s="34"/>
    </row>
    <row r="281" spans="1:21" x14ac:dyDescent="0.2">
      <c r="A281" s="212"/>
      <c r="C281" s="43" t="str">
        <f>IF(VLOOKUP(D281,'Technical page'!$AO$406:$AQ$418,3,0)="OK","","major issue")</f>
        <v/>
      </c>
      <c r="D281" s="70" t="str">
        <f>'Chapter 3'!C56</f>
        <v>Q3.8</v>
      </c>
      <c r="E281" s="83" t="str">
        <f>'Chapter 3'!D56</f>
        <v>Zavedla organizace proces řízení rizik na základě shromážděných informací?</v>
      </c>
      <c r="F281" s="49"/>
      <c r="G281" s="80"/>
      <c r="H281" s="49"/>
      <c r="I281" s="49"/>
      <c r="J281" s="49"/>
      <c r="K281" s="81"/>
      <c r="L281" s="42">
        <f>COUNTBLANK(N281:U281)</f>
        <v>8</v>
      </c>
      <c r="N281" s="92" t="str">
        <f>IF(VLOOKUP(D281,'Specific reports'!$E$6:$H$112,4,FALSE)="increase score","ISO 9001","")</f>
        <v/>
      </c>
      <c r="O281" s="92" t="str">
        <f>IF(VLOOKUP(D281,'Specific reports'!$E$116:$H$222,4,FALSE)="increase score","ISO 14001","")</f>
        <v/>
      </c>
      <c r="P281" s="92" t="str">
        <f>IF(VLOOKUP(D281,'Specific reports'!$E$226:$H$332,4,FALSE)="increase score","ISO 26000","")</f>
        <v/>
      </c>
      <c r="Q281" s="92" t="str">
        <f>IF(VLOOKUP(D281,'Specific reports'!$E$336:$H$552,4,FALSE)="increase score","ISO 45001","")</f>
        <v/>
      </c>
      <c r="R281" s="92" t="str">
        <f>IF(VLOOKUP(D281,'Specific reports'!$E$556:$H$662,4,FALSE)="increase score","EMAS","")</f>
        <v/>
      </c>
      <c r="S281" s="92" t="str">
        <f>IF(VLOOKUP(D281,'Specific reports'!$E$666:$H$772,4,FALSE)="increase score","RC14001","")</f>
        <v/>
      </c>
      <c r="T281" s="92" t="str">
        <f>IF(VLOOKUP(D281,'Specific reports'!$E$776:$H$882,4,FALSE)="increase score","RCMS","")</f>
        <v/>
      </c>
    </row>
    <row r="282" spans="1:21" ht="15" customHeight="1" x14ac:dyDescent="0.2">
      <c r="A282" s="212"/>
      <c r="D282" s="71"/>
      <c r="E282" s="44" t="s">
        <v>205</v>
      </c>
      <c r="G282" s="31">
        <f>VLOOKUP(D281,'Technical page'!$B$406:$C$418,2,FALSE)</f>
        <v>4</v>
      </c>
      <c r="K282" s="73"/>
      <c r="N282" s="365" t="str">
        <f>CONCATENATE(G282," = ",HLOOKUP(" ",'Chapter 3'!D55:E60,Tips!G282+2))</f>
        <v>4 = Organizace zvyšuje transparentnost informací o správě produktů.
Organizace zveřejňuje příslušné souhrny charakterizace rizik s příslušnými opatřeními k řízení rizik (např. V podobě bezpečnostních listů).
V případě potřeby se zajišťuje vzdělávání koncových zákazníků o chemických rizicích a procesech bezpečné manipulace, např. prostřednictvím organizovaných školení a workshopů.</v>
      </c>
      <c r="O282" s="365"/>
      <c r="P282" s="365"/>
      <c r="Q282" s="365"/>
      <c r="R282" s="365"/>
      <c r="S282" s="365"/>
      <c r="T282" s="365"/>
      <c r="U282" s="365"/>
    </row>
    <row r="283" spans="1:21" ht="108.5" customHeight="1" thickBot="1" x14ac:dyDescent="0.25">
      <c r="A283" s="212"/>
      <c r="D283" s="74"/>
      <c r="E283" s="75" t="s">
        <v>206</v>
      </c>
      <c r="F283" s="57"/>
      <c r="G283" s="76" t="str">
        <f>VLOOKUP(CONCATENATE(D281,$M$3),'Technical page'!$BG$406:$BI$452,3,FALSE)</f>
        <v>No need to immediately change strategy, however always seek improvement.</v>
      </c>
      <c r="H283" s="57"/>
      <c r="I283" s="57"/>
      <c r="J283" s="57"/>
      <c r="K283" s="77"/>
      <c r="N283" s="365"/>
      <c r="O283" s="365"/>
      <c r="P283" s="365"/>
      <c r="Q283" s="365"/>
      <c r="R283" s="365"/>
      <c r="S283" s="365"/>
      <c r="T283" s="365"/>
      <c r="U283" s="365"/>
    </row>
    <row r="284" spans="1:21" ht="17.25" customHeight="1" thickBot="1" x14ac:dyDescent="0.25">
      <c r="A284" s="212"/>
      <c r="N284" t="str">
        <f>IF(L285=8,"","increase score for:")</f>
        <v/>
      </c>
      <c r="U284" s="34"/>
    </row>
    <row r="285" spans="1:21" ht="28.5" customHeight="1" x14ac:dyDescent="0.2">
      <c r="A285" s="212"/>
      <c r="C285" s="43" t="str">
        <f>IF(VLOOKUP(D285,'Technical page'!$AO$406:$AQ$418,3,0)="OK","","major issue")</f>
        <v/>
      </c>
      <c r="D285" s="70" t="str">
        <f>'Chapter 3'!C62</f>
        <v>Q3.9</v>
      </c>
      <c r="E285" s="83" t="str">
        <f>'Chapter 3'!D62</f>
        <v xml:space="preserve">Zavedla organizace účinný proces sledování svých produktů po dodání a provádění nápravných opatření?
</v>
      </c>
      <c r="F285" s="49"/>
      <c r="G285" s="80"/>
      <c r="H285" s="49"/>
      <c r="I285" s="49"/>
      <c r="J285" s="49"/>
      <c r="K285" s="81"/>
      <c r="L285" s="42">
        <f>COUNTBLANK(N285:U285)</f>
        <v>8</v>
      </c>
      <c r="N285" s="92" t="str">
        <f>IF(VLOOKUP(D285,'Specific reports'!$E$6:$H$112,4,FALSE)="increase score","ISO 9001","")</f>
        <v/>
      </c>
      <c r="O285" s="92" t="str">
        <f>IF(VLOOKUP(D285,'Specific reports'!$E$116:$H$222,4,FALSE)="increase score","ISO 14001","")</f>
        <v/>
      </c>
      <c r="P285" s="92" t="str">
        <f>IF(VLOOKUP(D285,'Specific reports'!$E$226:$H$332,4,FALSE)="increase score","ISO 26000","")</f>
        <v/>
      </c>
      <c r="Q285" s="92" t="str">
        <f>IF(VLOOKUP(D285,'Specific reports'!$E$336:$H$552,4,FALSE)="increase score","ISO 45001","")</f>
        <v/>
      </c>
      <c r="R285" s="92" t="str">
        <f>IF(VLOOKUP(D285,'Specific reports'!$E$556:$H$662,4,FALSE)="increase score","EMAS","")</f>
        <v/>
      </c>
      <c r="S285" s="92" t="str">
        <f>IF(VLOOKUP(D285,'Specific reports'!$E$666:$H$772,4,FALSE)="increase score","RC14001","")</f>
        <v/>
      </c>
      <c r="T285" s="92" t="str">
        <f>IF(VLOOKUP(D285,'Specific reports'!$E$776:$H$882,4,FALSE)="increase score","RCMS","")</f>
        <v/>
      </c>
    </row>
    <row r="286" spans="1:21" ht="15" customHeight="1" x14ac:dyDescent="0.2">
      <c r="A286" s="212"/>
      <c r="D286" s="71"/>
      <c r="E286" s="44" t="s">
        <v>205</v>
      </c>
      <c r="G286" s="31">
        <f>VLOOKUP(D285,'Technical page'!$B$406:$C$418,2,FALSE)</f>
        <v>4</v>
      </c>
      <c r="K286" s="73"/>
      <c r="N286" s="365" t="str">
        <f>CONCATENATE(G286," = ",HLOOKUP(" ",'Chapter 3'!D61:E66,Tips!G286+2))</f>
        <v>4 =  Organizace zavedla postup při odvolávání nebo stažení produktů z trhu. V takovém případě se sestavuje příslušný tým, který zahrnuje koordinátora, vyšší management, oddělení prodeje, zákaznické služby a jakékoliv jiné oddělení. Odpovědnosti jsou jasně stanoveny z hlediska rozhodování, implementace havarijního plánu a nápravných opatření. Postup objasňuje kroky nutné k odvolávání produktů v případě podezření, že ovlivňují zdraví nebo bezpečnost uživatelů či spotřebitelů. Takový postup by měl zahrnovat následující kroky:
- Hodnocení produktu: shromažďují se stížnosti a koordinátor vyhodnotí možnost odvolávání produktu. Všechny zainteresované strany (regulační orgány, dodavatelský řetězec, interní komunikace) byly identifikovány a přijali příslušná opatření.
- lokalizace a identifikace dotyčných produktů,
 - včasné informování dotčených stran 
- odstranění produktu: Vrácené produkty musí shromažďovat, oddělovat a zpracovávat na místě odděleném od jakýchkoli jiných produktů. Před svým zničením, opětovným zpracováním nebo přesměrováním se nesmí opět dostat na trh. Doporučuje se zřídit dokumentaci o množstvích a identifikaci produktů.
Vyžaduje se prověření účinnosti postupu stažení z trhu (oznámení zákazníkům, přijetí vhodných opatření).</v>
      </c>
      <c r="O286" s="365"/>
      <c r="P286" s="365"/>
      <c r="Q286" s="365"/>
      <c r="R286" s="365"/>
      <c r="S286" s="365"/>
      <c r="T286" s="365"/>
      <c r="U286" s="365"/>
    </row>
    <row r="287" spans="1:21" ht="200.25" customHeight="1" thickBot="1" x14ac:dyDescent="0.25">
      <c r="A287" s="212"/>
      <c r="D287" s="74"/>
      <c r="E287" s="75" t="s">
        <v>206</v>
      </c>
      <c r="F287" s="57"/>
      <c r="G287" s="76" t="str">
        <f>VLOOKUP(CONCATENATE(D285,$M$3),'Technical page'!$BG$406:$BI$452,3,FALSE)</f>
        <v>No need to immediately change strategy, however always seek improvement.</v>
      </c>
      <c r="H287" s="57"/>
      <c r="I287" s="57"/>
      <c r="J287" s="57"/>
      <c r="K287" s="77"/>
      <c r="N287" s="365"/>
      <c r="O287" s="365"/>
      <c r="P287" s="365"/>
      <c r="Q287" s="365"/>
      <c r="R287" s="365"/>
      <c r="S287" s="365"/>
      <c r="T287" s="365"/>
      <c r="U287" s="365"/>
    </row>
    <row r="288" spans="1:21" ht="16.5" customHeight="1" thickBot="1" x14ac:dyDescent="0.25">
      <c r="A288" s="212"/>
      <c r="B288" t="str">
        <f>'Chapter 3'!B68</f>
        <v>Řízení hodnotového řetězce</v>
      </c>
      <c r="N288" t="str">
        <f>IF(L289=8,"","increase score for:")</f>
        <v>increase score for:</v>
      </c>
      <c r="U288" s="34"/>
    </row>
    <row r="289" spans="1:21" ht="31.5" customHeight="1" x14ac:dyDescent="0.2">
      <c r="A289" s="212"/>
      <c r="C289" s="43" t="str">
        <f>IF(VLOOKUP(D289,'Technical page'!$AO$406:$AQ$418,3,0)="OK","","major issue")</f>
        <v/>
      </c>
      <c r="D289" s="70" t="str">
        <f>'Chapter 3'!C70</f>
        <v>Q3.10</v>
      </c>
      <c r="E289" s="83" t="str">
        <f>'Chapter 3'!D70</f>
        <v>Poskytuje organizace efektivní komunikaci v rámci dodavatelského řetězce ohledně opatření k řízení rizik, které se vztahují na jejich produkty?</v>
      </c>
      <c r="F289" s="49"/>
      <c r="G289" s="80"/>
      <c r="H289" s="49"/>
      <c r="I289" s="49"/>
      <c r="J289" s="49"/>
      <c r="K289" s="81"/>
      <c r="L289" s="42">
        <f>COUNTBLANK(N289:U289)</f>
        <v>6</v>
      </c>
      <c r="N289" s="92" t="str">
        <f>IF(VLOOKUP(D289,'Specific reports'!$E$6:$H$112,4,FALSE)="increase score","ISO 9001","")</f>
        <v/>
      </c>
      <c r="O289" s="92" t="str">
        <f>IF(VLOOKUP(D289,'Specific reports'!$E$116:$H$222,4,FALSE)="increase score","ISO 14001","")</f>
        <v/>
      </c>
      <c r="P289" s="92" t="str">
        <f>IF(VLOOKUP(D289,'Specific reports'!$E$226:$H$332,4,FALSE)="increase score","ISO 26000","")</f>
        <v/>
      </c>
      <c r="Q289" s="92" t="str">
        <f>IF(VLOOKUP(D289,'Specific reports'!$E$336:$H$552,4,FALSE)="increase score","ISO 45001","")</f>
        <v/>
      </c>
      <c r="R289" s="92" t="str">
        <f>IF(VLOOKUP(D289,'Specific reports'!$E$556:$H$662,4,FALSE)="increase score","EMAS","")</f>
        <v/>
      </c>
      <c r="S289" s="92" t="str">
        <f>IF(VLOOKUP(D289,'Specific reports'!$E$666:$H$772,4,FALSE)="increase score","RC14001","")</f>
        <v>RC14001</v>
      </c>
      <c r="T289" s="92" t="str">
        <f>IF(VLOOKUP(D289,'Specific reports'!$E$776:$H$882,4,FALSE)="increase score","RCMS","")</f>
        <v>RCMS</v>
      </c>
    </row>
    <row r="290" spans="1:21" ht="15" customHeight="1" x14ac:dyDescent="0.2">
      <c r="A290" s="212"/>
      <c r="D290" s="71"/>
      <c r="E290" s="44" t="s">
        <v>205</v>
      </c>
      <c r="G290" s="31">
        <f>VLOOKUP(D289,'Technical page'!$B$406:$C$418,2,FALSE)</f>
        <v>3</v>
      </c>
      <c r="K290" s="73"/>
      <c r="N290" s="365" t="str">
        <f>CONCATENATE(G290," = ",HLOOKUP(" ",'Chapter 3'!D69:E74,Tips!G290+2))</f>
        <v>3 = Organizace zavedla proces sledování distribuce aktualizovaných verzí BL následným uživatelům a dalším zainteresovaným stranám. Organizace zajišťuje příjem a správné chápání svých BL a v případě potřeby navrhuje školení pro zákazníky a distributory s cílem zajistit bezpečnou manipulaci s produkty.</v>
      </c>
      <c r="O290" s="365"/>
      <c r="P290" s="365"/>
      <c r="Q290" s="365"/>
      <c r="R290" s="365"/>
      <c r="S290" s="365"/>
      <c r="T290" s="365"/>
      <c r="U290" s="365"/>
    </row>
    <row r="291" spans="1:21" ht="60" customHeight="1" thickBot="1" x14ac:dyDescent="0.25">
      <c r="A291" s="212"/>
      <c r="D291" s="74"/>
      <c r="E291" s="75" t="s">
        <v>206</v>
      </c>
      <c r="F291" s="57"/>
      <c r="G291" s="76" t="str">
        <f>VLOOKUP(CONCATENATE(D289,$M$3),'Technical page'!$BG$406:$BI$452,3,FALSE)</f>
        <v>Make the SDSs publicly available and provide contact information for any third party to contact in case further information is requested. Integrate recyclability considerations in the SDS itself.</v>
      </c>
      <c r="H291" s="57"/>
      <c r="I291" s="57"/>
      <c r="J291" s="57"/>
      <c r="K291" s="77"/>
      <c r="N291" s="365"/>
      <c r="O291" s="365"/>
      <c r="P291" s="365"/>
      <c r="Q291" s="365"/>
      <c r="R291" s="365"/>
      <c r="S291" s="365"/>
      <c r="T291" s="365"/>
      <c r="U291" s="365"/>
    </row>
    <row r="292" spans="1:21" x14ac:dyDescent="0.2">
      <c r="A292" s="212"/>
    </row>
    <row r="293" spans="1:21" ht="21" x14ac:dyDescent="0.25">
      <c r="A293" s="212"/>
      <c r="B293" s="210"/>
      <c r="C293" s="221" t="s">
        <v>209</v>
      </c>
      <c r="D293" s="217" t="s">
        <v>11</v>
      </c>
      <c r="E293" s="210"/>
      <c r="F293" s="210"/>
      <c r="G293" s="214"/>
      <c r="H293" s="210"/>
      <c r="I293" s="210"/>
      <c r="J293" s="210"/>
      <c r="K293" s="210"/>
      <c r="L293" s="210"/>
      <c r="M293" s="215"/>
      <c r="N293" s="212"/>
      <c r="O293" s="212"/>
      <c r="P293" s="212"/>
      <c r="Q293" s="212"/>
      <c r="R293" s="212"/>
      <c r="S293" s="212"/>
      <c r="T293" s="212"/>
      <c r="U293" s="212"/>
    </row>
    <row r="294" spans="1:21" ht="16" thickBot="1" x14ac:dyDescent="0.25">
      <c r="A294" s="212"/>
      <c r="B294" t="str">
        <f>'Chapter 4'!B4</f>
        <v>Odpovědné získávání zdrojů</v>
      </c>
      <c r="N294" t="str">
        <f>IF(L295=8,"","increase score for:")</f>
        <v>increase score for:</v>
      </c>
      <c r="U294" s="34"/>
    </row>
    <row r="295" spans="1:21" ht="28.5" customHeight="1" x14ac:dyDescent="0.2">
      <c r="A295" s="212"/>
      <c r="C295" s="43" t="str">
        <f>IF(VLOOKUP(D295,'Technical page'!$AO$482:$AQ$489,3,0)="OK","","major issue")</f>
        <v/>
      </c>
      <c r="D295" s="70" t="str">
        <f>'Chapter 4'!C6</f>
        <v>Q4.1</v>
      </c>
      <c r="E295" s="366" t="str">
        <f>'Chapter 4'!D6</f>
        <v>Jak se organizace zavázala k odpovědnému získávání zdrojů?</v>
      </c>
      <c r="F295" s="366"/>
      <c r="G295" s="366"/>
      <c r="H295" s="49"/>
      <c r="I295" s="49"/>
      <c r="J295" s="49"/>
      <c r="K295" s="81"/>
      <c r="L295" s="42">
        <f>COUNTBLANK(N295:U295)</f>
        <v>6</v>
      </c>
      <c r="N295" s="92" t="str">
        <f>IF(VLOOKUP(D295,'Specific reports'!$E$6:$H$112,4,FALSE)="increase score","ISO 9001","")</f>
        <v>ISO 9001</v>
      </c>
      <c r="O295" s="92" t="str">
        <f>IF(VLOOKUP(D295,'Specific reports'!$E$116:$H$222,4,FALSE)="increase score","ISO 14001","")</f>
        <v/>
      </c>
      <c r="P295" s="92" t="str">
        <f>IF(VLOOKUP(D295,'Specific reports'!$E$226:$H$332,4,FALSE)="increase score","ISO 26000","")</f>
        <v/>
      </c>
      <c r="Q295" s="92" t="str">
        <f>IF(VLOOKUP(D295,'Specific reports'!$E$336:$H$552,4,FALSE)="increase score","ISO 45001","")</f>
        <v/>
      </c>
      <c r="R295" s="92" t="str">
        <f>IF(VLOOKUP(D295,'Specific reports'!$E$556:$H$662,4,FALSE)="increase score","EMAS","")</f>
        <v/>
      </c>
      <c r="S295" s="92" t="str">
        <f>IF(VLOOKUP(D295,'Specific reports'!$E$666:$H$772,4,FALSE)="increase score","RC14001","")</f>
        <v/>
      </c>
      <c r="T295" s="92" t="str">
        <f>IF(VLOOKUP(D295,'Specific reports'!$E$776:$H$882,4,FALSE)="increase score","RCMS","")</f>
        <v>RCMS</v>
      </c>
    </row>
    <row r="296" spans="1:21" ht="15" customHeight="1" x14ac:dyDescent="0.2">
      <c r="A296" s="212"/>
      <c r="D296" s="71"/>
      <c r="E296" s="44" t="s">
        <v>205</v>
      </c>
      <c r="G296" s="31">
        <f>VLOOKUP(D295,'Technical page'!$B$482:$C$489,2,FALSE)</f>
        <v>2</v>
      </c>
      <c r="K296" s="73"/>
      <c r="N296" s="365" t="str">
        <f>CONCATENATE(G296," = ",HLOOKUP(" ",'Chapter 4'!E5:E10,Tips!G296+2))</f>
        <v>2 = Organizace stanovila zásady, které objasňují její přístup k odpovědnému získávání zdrojů a zároveň vyžaduje, aby její dodavatelé v rámci spolupráce tyto zásady uznaly a podpořily přístup k podnikové sociální odpovědnosti.</v>
      </c>
      <c r="O296" s="365"/>
      <c r="P296" s="365"/>
      <c r="Q296" s="365"/>
      <c r="R296" s="365"/>
      <c r="S296" s="365"/>
      <c r="T296" s="365"/>
      <c r="U296" s="365"/>
    </row>
    <row r="297" spans="1:21" ht="124" customHeight="1" thickBot="1" x14ac:dyDescent="0.25">
      <c r="A297" s="212"/>
      <c r="D297" s="74"/>
      <c r="E297" s="75" t="s">
        <v>206</v>
      </c>
      <c r="F297" s="57"/>
      <c r="G297" s="124" t="str">
        <f>VLOOKUP(CONCATENATE(D295,$M$3),'Technical page'!$BG$482:$BI$513,3,FALSE)</f>
        <v>When procuring energy using products, equipment or services, take energy performance of the expected lifetime as one of the criteria. When purchasing equipments, goods and services, take into account the impact on the environment through environmental criteria in the selection process for the purchased good, equipment and services.
An example of scheme that could be used (in total or parts) is TfS (https://tfs-initiative.com/). Companies may decide to use other schemes or systems/criteria.  A good guidance document (developed by VCI) on “Sustainable Supply Chain Management for Medium-Size companies in the chemical industry” is https://www.chemiehoch3.de/fileadmin/user_upload/News/Chemie3_Guide_Supply_Chain_eng.pdf</v>
      </c>
      <c r="H297" s="57"/>
      <c r="I297" s="57"/>
      <c r="J297" s="57"/>
      <c r="K297" s="77"/>
      <c r="N297" s="365"/>
      <c r="O297" s="365"/>
      <c r="P297" s="365"/>
      <c r="Q297" s="365"/>
      <c r="R297" s="365"/>
      <c r="S297" s="365"/>
      <c r="T297" s="365"/>
      <c r="U297" s="365"/>
    </row>
    <row r="298" spans="1:21" ht="19.5" customHeight="1" thickBot="1" x14ac:dyDescent="0.25">
      <c r="A298" s="212"/>
      <c r="B298" t="str">
        <f>'Chapter 4'!B12</f>
        <v>Spolupráce v dodavatelském řetězci (obchodní partneři)</v>
      </c>
      <c r="N298" t="str">
        <f>IF(L299=8,"","increase score for:")</f>
        <v/>
      </c>
      <c r="U298" s="34"/>
    </row>
    <row r="299" spans="1:21" ht="28.5" customHeight="1" x14ac:dyDescent="0.2">
      <c r="A299" s="212"/>
      <c r="C299" s="43" t="str">
        <f>IF(VLOOKUP(D299,'Technical page'!$AO$482:$AQ$489,3,0)="OK","","major issue")</f>
        <v/>
      </c>
      <c r="D299" s="70" t="str">
        <f>'Chapter 4'!C14</f>
        <v>Q4.2</v>
      </c>
      <c r="E299" s="366" t="str">
        <f>'Chapter 4'!D14</f>
        <v>Jak organizace zlepšuje spolupráci v dodavatelském řetězci?</v>
      </c>
      <c r="F299" s="366"/>
      <c r="G299" s="366"/>
      <c r="H299" s="49"/>
      <c r="I299" s="49"/>
      <c r="J299" s="49"/>
      <c r="K299" s="81"/>
      <c r="L299" s="42">
        <f>COUNTBLANK(N299:U299)</f>
        <v>8</v>
      </c>
      <c r="N299" s="92" t="str">
        <f>IF(VLOOKUP(D299,'Specific reports'!$E$6:$H$112,4,FALSE)="increase score","ISO 9001","")</f>
        <v/>
      </c>
      <c r="O299" s="92" t="str">
        <f>IF(VLOOKUP(D299,'Specific reports'!$E$116:$H$222,4,FALSE)="increase score","ISO 14001","")</f>
        <v/>
      </c>
      <c r="P299" s="92" t="str">
        <f>IF(VLOOKUP(D299,'Specific reports'!$E$226:$H$332,4,FALSE)="increase score","ISO 26000","")</f>
        <v/>
      </c>
      <c r="Q299" s="92" t="str">
        <f>IF(VLOOKUP(D299,'Specific reports'!$E$336:$H$552,4,FALSE)="increase score","ISO 45001","")</f>
        <v/>
      </c>
      <c r="R299" s="92" t="str">
        <f>IF(VLOOKUP(D299,'Specific reports'!$E$556:$H$662,4,FALSE)="increase score","EMAS","")</f>
        <v/>
      </c>
      <c r="S299" s="92" t="str">
        <f>IF(VLOOKUP(D299,'Specific reports'!$E$666:$H$772,4,FALSE)="increase score","RC14001","")</f>
        <v/>
      </c>
      <c r="T299" s="92" t="str">
        <f>IF(VLOOKUP(D299,'Specific reports'!$E$776:$H$882,4,FALSE)="increase score","RCMS","")</f>
        <v/>
      </c>
    </row>
    <row r="300" spans="1:21" ht="15" customHeight="1" x14ac:dyDescent="0.2">
      <c r="A300" s="212"/>
      <c r="D300" s="71"/>
      <c r="E300" s="44" t="s">
        <v>205</v>
      </c>
      <c r="G300" s="31">
        <f>VLOOKUP(D299,'Technical page'!$B$482:$C$489,2,FALSE)</f>
        <v>4</v>
      </c>
      <c r="K300" s="73"/>
      <c r="N300" s="365" t="str">
        <f>CONCATENATE(G300," = ",HLOOKUP(" ",'Chapter 4'!E13:E18,Tips!G300+2))</f>
        <v>4 = Organizace se podílí na R&amp;D projektech a specifických partnerstvích v rámci dodavatelského řetězce za účelem společného vývoje nových produktů a služeb.</v>
      </c>
      <c r="O300" s="365"/>
      <c r="P300" s="365"/>
      <c r="Q300" s="365"/>
      <c r="R300" s="365"/>
      <c r="S300" s="365"/>
      <c r="T300" s="365"/>
      <c r="U300" s="365"/>
    </row>
    <row r="301" spans="1:21" ht="50" customHeight="1" thickBot="1" x14ac:dyDescent="0.25">
      <c r="A301" s="212"/>
      <c r="D301" s="74"/>
      <c r="E301" s="75" t="s">
        <v>206</v>
      </c>
      <c r="F301" s="57"/>
      <c r="G301" s="76" t="str">
        <f>VLOOKUP(CONCATENATE(D299,$M$3),'Technical page'!$BG$482:$BI$513,3,FALSE)</f>
        <v>No need to immediately change strategy, however always seek improvement.</v>
      </c>
      <c r="H301" s="57"/>
      <c r="I301" s="57"/>
      <c r="J301" s="57"/>
      <c r="K301" s="77"/>
      <c r="N301" s="365"/>
      <c r="O301" s="365"/>
      <c r="P301" s="365"/>
      <c r="Q301" s="365"/>
      <c r="R301" s="365"/>
      <c r="S301" s="365"/>
      <c r="T301" s="365"/>
      <c r="U301" s="365"/>
    </row>
    <row r="302" spans="1:21" ht="18" customHeight="1" thickBot="1" x14ac:dyDescent="0.25">
      <c r="A302" s="212"/>
      <c r="B302" t="str">
        <f>'Chapter 4'!B20</f>
        <v>Obchodní integrita</v>
      </c>
      <c r="N302" t="str">
        <f>IF(L303=8,"","increase score for:")</f>
        <v/>
      </c>
      <c r="U302" s="34"/>
    </row>
    <row r="303" spans="1:21" ht="30.75" customHeight="1" x14ac:dyDescent="0.2">
      <c r="A303" s="212"/>
      <c r="C303" s="43" t="str">
        <f>IF(VLOOKUP(D303,'Technical page'!$AO$482:$AQ$489,3,0)="OK","","major issue")</f>
        <v/>
      </c>
      <c r="D303" s="70" t="str">
        <f>'Chapter 4'!C22</f>
        <v>Q4.3</v>
      </c>
      <c r="E303" s="366" t="str">
        <f>'Chapter 4'!D22</f>
        <v>Jakým způsobem vyjadřuje organizace svůj závazek vůči podnikatelské etice?</v>
      </c>
      <c r="F303" s="366"/>
      <c r="G303" s="366"/>
      <c r="H303" s="49"/>
      <c r="I303" s="49"/>
      <c r="J303" s="49"/>
      <c r="K303" s="81"/>
      <c r="L303" s="42">
        <f>COUNTBLANK(N303:U303)</f>
        <v>8</v>
      </c>
      <c r="N303" s="92" t="str">
        <f>IF(VLOOKUP(D303,'Specific reports'!$E$6:$H$112,4,FALSE)="increase score","ISO 9001","")</f>
        <v/>
      </c>
      <c r="O303" s="92" t="str">
        <f>IF(VLOOKUP(D303,'Specific reports'!$E$116:$H$222,4,FALSE)="increase score","ISO 14001","")</f>
        <v/>
      </c>
      <c r="P303" s="92" t="str">
        <f>IF(VLOOKUP(D303,'Specific reports'!$E$226:$H$332,4,FALSE)="increase score","ISO 26000","")</f>
        <v/>
      </c>
      <c r="Q303" s="92" t="str">
        <f>IF(VLOOKUP(D303,'Specific reports'!$E$336:$H$552,4,FALSE)="increase score","ISO 45001","")</f>
        <v/>
      </c>
      <c r="R303" s="92" t="str">
        <f>IF(VLOOKUP(D303,'Specific reports'!$E$556:$H$662,4,FALSE)="increase score","EMAS","")</f>
        <v/>
      </c>
      <c r="S303" s="92" t="str">
        <f>IF(VLOOKUP(D303,'Specific reports'!$E$666:$H$772,4,FALSE)="increase score","RC14001","")</f>
        <v/>
      </c>
      <c r="T303" s="92" t="str">
        <f>IF(VLOOKUP(D303,'Specific reports'!$E$776:$H$882,4,FALSE)="increase score","RCMS","")</f>
        <v/>
      </c>
    </row>
    <row r="304" spans="1:21" ht="15" customHeight="1" x14ac:dyDescent="0.2">
      <c r="A304" s="212"/>
      <c r="D304" s="71"/>
      <c r="E304" s="44" t="s">
        <v>205</v>
      </c>
      <c r="G304" s="31">
        <f>VLOOKUP(D303,'Technical page'!$B$482:$C$489,2,FALSE)</f>
        <v>4</v>
      </c>
      <c r="K304" s="73"/>
      <c r="N304" s="365" t="str">
        <f>CONCATENATE(G304," = ",HLOOKUP(" ",'Chapter 4'!E21:E26,Tips!G304+2))</f>
        <v>4 = Organizace seznámila zainteresované strany o těchto zásadách a umožnila jim přístup k systému na upozorňování na jakékoli situace představující takové riziko.</v>
      </c>
      <c r="O304" s="365"/>
      <c r="P304" s="365"/>
      <c r="Q304" s="365"/>
      <c r="R304" s="365"/>
      <c r="S304" s="365"/>
      <c r="T304" s="365"/>
      <c r="U304" s="365"/>
    </row>
    <row r="305" spans="1:21" ht="34" customHeight="1" thickBot="1" x14ac:dyDescent="0.25">
      <c r="A305" s="212"/>
      <c r="D305" s="74"/>
      <c r="E305" s="75" t="s">
        <v>206</v>
      </c>
      <c r="F305" s="57"/>
      <c r="G305" s="76" t="str">
        <f>VLOOKUP(CONCATENATE(D303,$M$3),'Technical page'!$BG$482:$BI$513,3,FALSE)</f>
        <v>No need to immediately change strategy, however always seek improvement.</v>
      </c>
      <c r="H305" s="57"/>
      <c r="I305" s="57"/>
      <c r="J305" s="57"/>
      <c r="K305" s="77"/>
      <c r="N305" s="365"/>
      <c r="O305" s="365"/>
      <c r="P305" s="365"/>
      <c r="Q305" s="365"/>
      <c r="R305" s="365"/>
      <c r="S305" s="365"/>
      <c r="T305" s="365"/>
      <c r="U305" s="365"/>
    </row>
    <row r="306" spans="1:21" ht="16.5" customHeight="1" thickBot="1" x14ac:dyDescent="0.25">
      <c r="A306" s="212"/>
      <c r="B306" t="str">
        <f>'Chapter 4'!B28</f>
        <v>Pracovní práva (Práva zaměstnanců)</v>
      </c>
      <c r="N306" t="str">
        <f>IF(L307=8,"","increase score for:")</f>
        <v/>
      </c>
      <c r="U306" s="34"/>
    </row>
    <row r="307" spans="1:21" ht="30" customHeight="1" x14ac:dyDescent="0.2">
      <c r="A307" s="212"/>
      <c r="C307" s="43" t="str">
        <f>IF(VLOOKUP(D307,'Technical page'!$AO$482:$AQ$489,3,0)="OK","","major issue")</f>
        <v/>
      </c>
      <c r="D307" s="70" t="str">
        <f>'Chapter 4'!C30</f>
        <v>Q4.4</v>
      </c>
      <c r="E307" s="366" t="str">
        <f>'Chapter 4'!D30</f>
        <v>Jakým způsobem řeší organizace sociální problematiku a lidská práva v rámci spolupráce s obchodními partnery?</v>
      </c>
      <c r="F307" s="366"/>
      <c r="G307" s="366"/>
      <c r="H307" s="49"/>
      <c r="I307" s="49"/>
      <c r="J307" s="49"/>
      <c r="K307" s="81"/>
      <c r="L307" s="42">
        <f>COUNTBLANK(N307:U307)</f>
        <v>8</v>
      </c>
      <c r="N307" s="92" t="str">
        <f>IF(VLOOKUP(D307,'Specific reports'!$E$6:$H$112,4,FALSE)="increase score","ISO 9001","")</f>
        <v/>
      </c>
      <c r="O307" s="92" t="str">
        <f>IF(VLOOKUP(D307,'Specific reports'!$E$116:$H$222,4,FALSE)="increase score","ISO 14001","")</f>
        <v/>
      </c>
      <c r="P307" s="92" t="str">
        <f>IF(VLOOKUP(D307,'Specific reports'!$E$226:$H$332,4,FALSE)="increase score","ISO 26000","")</f>
        <v/>
      </c>
      <c r="Q307" s="92" t="str">
        <f>IF(VLOOKUP(D307,'Specific reports'!$E$336:$H$552,4,FALSE)="increase score","ISO 45001","")</f>
        <v/>
      </c>
      <c r="R307" s="92" t="str">
        <f>IF(VLOOKUP(D307,'Specific reports'!$E$556:$H$662,4,FALSE)="increase score","EMAS","")</f>
        <v/>
      </c>
      <c r="S307" s="92" t="str">
        <f>IF(VLOOKUP(D307,'Specific reports'!$E$666:$H$772,4,FALSE)="increase score","RC14001","")</f>
        <v/>
      </c>
      <c r="T307" s="92" t="str">
        <f>IF(VLOOKUP(D307,'Specific reports'!$E$776:$H$882,4,FALSE)="increase score","RCMS","")</f>
        <v/>
      </c>
    </row>
    <row r="308" spans="1:21" ht="15" customHeight="1" x14ac:dyDescent="0.2">
      <c r="A308" s="212"/>
      <c r="D308" s="71"/>
      <c r="E308" s="44" t="s">
        <v>205</v>
      </c>
      <c r="G308" s="31">
        <f>VLOOKUP(D307,'Technical page'!$B$482:$C$489,2,FALSE)</f>
        <v>4</v>
      </c>
      <c r="K308" s="73"/>
      <c r="N308" s="365" t="str">
        <f>CONCATENATE(G308," = ",HLOOKUP(" ",'Chapter 4'!E29:E34,Tips!G308+2))</f>
        <v>4 = Organizace pravidelně prověřuje schopnost obchodních partnerů zajistit dodržování lidských a sociálních práv.</v>
      </c>
      <c r="O308" s="365"/>
      <c r="P308" s="365"/>
      <c r="Q308" s="365"/>
      <c r="R308" s="365"/>
      <c r="S308" s="365"/>
      <c r="T308" s="365"/>
      <c r="U308" s="365"/>
    </row>
    <row r="309" spans="1:21" ht="62.5" customHeight="1" thickBot="1" x14ac:dyDescent="0.25">
      <c r="A309" s="212"/>
      <c r="D309" s="74"/>
      <c r="E309" s="75" t="s">
        <v>206</v>
      </c>
      <c r="F309" s="57"/>
      <c r="G309" s="124" t="str">
        <f>VLOOKUP(CONCATENATE(D307,$M$3),'Technical page'!$BG$482:$BI$513,3,FALSE)</f>
        <v>No need to immediately change strategy, however always seek improvement.</v>
      </c>
      <c r="H309" s="57"/>
      <c r="I309" s="57"/>
      <c r="J309" s="57"/>
      <c r="K309" s="77"/>
      <c r="N309" s="365"/>
      <c r="O309" s="365"/>
      <c r="P309" s="365"/>
      <c r="Q309" s="365"/>
      <c r="R309" s="365"/>
      <c r="S309" s="365"/>
      <c r="T309" s="365"/>
      <c r="U309" s="365"/>
    </row>
    <row r="310" spans="1:21" ht="16" thickBot="1" x14ac:dyDescent="0.25">
      <c r="A310" s="212"/>
      <c r="L310" s="93"/>
      <c r="M310" s="207"/>
      <c r="N310" s="35" t="str">
        <f>IF(L311=8,"","increase score for:")</f>
        <v/>
      </c>
      <c r="O310" s="35"/>
      <c r="P310" s="35"/>
      <c r="Q310" s="35"/>
      <c r="R310" s="35"/>
      <c r="S310" s="35"/>
      <c r="T310" s="35"/>
      <c r="U310" s="34"/>
    </row>
    <row r="311" spans="1:21" ht="123.75" customHeight="1" x14ac:dyDescent="0.2">
      <c r="A311" s="212"/>
      <c r="C311" s="43" t="str">
        <f>IF(VLOOKUP(D311,'Technical page'!$AO$482:$AQ$489,3,0)="OK","","major issue")</f>
        <v/>
      </c>
      <c r="D311" s="70" t="str">
        <f>'Chapter 4'!C36</f>
        <v>Q4.5</v>
      </c>
      <c r="E311" s="366" t="str">
        <f>'Chapter 4'!D36</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c r="F311" s="366"/>
      <c r="G311" s="366"/>
      <c r="H311" s="49"/>
      <c r="I311" s="49"/>
      <c r="J311" s="49"/>
      <c r="K311" s="81"/>
      <c r="L311" s="93">
        <f>COUNTBLANK(N311:U311)</f>
        <v>8</v>
      </c>
      <c r="M311" s="207"/>
      <c r="N311" s="92" t="str">
        <f>IF(VLOOKUP(D311,'Specific reports'!$E$6:$H$112,4,FALSE)="increase score","ISO 9001","")</f>
        <v/>
      </c>
      <c r="O311" s="92" t="str">
        <f>IF(VLOOKUP(D311,'Specific reports'!$E$116:$H$222,4,FALSE)="increase score","ISO 14001","")</f>
        <v/>
      </c>
      <c r="P311" s="92" t="str">
        <f>IF(VLOOKUP(D311,'Specific reports'!$E$226:$H$332,4,FALSE)="increase score","ISO 26000","")</f>
        <v/>
      </c>
      <c r="Q311" s="92" t="str">
        <f>IF(VLOOKUP(D311,'Specific reports'!$E$336:$H$552,4,FALSE)="increase score","ISO 45001","")</f>
        <v/>
      </c>
      <c r="R311" s="92" t="str">
        <f>IF(VLOOKUP(D311,'Specific reports'!$E$556:$H$662,4,FALSE)="increase score","EMAS","")</f>
        <v/>
      </c>
      <c r="S311" s="92" t="str">
        <f>IF(VLOOKUP(D311,'Specific reports'!$E$666:$H$772,4,FALSE)="increase score","RC14001","")</f>
        <v/>
      </c>
      <c r="T311" s="92" t="str">
        <f>IF(VLOOKUP(D311,'Specific reports'!$E$776:$H$882,4,FALSE)="increase score","RCMS","")</f>
        <v/>
      </c>
      <c r="U311" s="35"/>
    </row>
    <row r="312" spans="1:21" ht="15" customHeight="1" x14ac:dyDescent="0.2">
      <c r="A312" s="212"/>
      <c r="D312" s="71"/>
      <c r="E312" s="44" t="s">
        <v>205</v>
      </c>
      <c r="G312" s="31">
        <f>VLOOKUP(D311,'Technical page'!$B$482:$C$489,2,FALSE)</f>
        <v>4</v>
      </c>
      <c r="K312" s="73"/>
      <c r="N312" s="365" t="str">
        <f>CONCATENATE(G312," = ",HLOOKUP(" ",'Chapter 4'!E35:E40,Tips!G312+2))</f>
        <v>4 = všechny čtyři</v>
      </c>
      <c r="O312" s="365"/>
      <c r="P312" s="365"/>
      <c r="Q312" s="365"/>
      <c r="R312" s="365"/>
      <c r="S312" s="365"/>
      <c r="T312" s="365"/>
      <c r="U312" s="365"/>
    </row>
    <row r="313" spans="1:21" ht="135" customHeight="1" thickBot="1" x14ac:dyDescent="0.25">
      <c r="A313" s="212"/>
      <c r="D313" s="74"/>
      <c r="E313" s="75" t="s">
        <v>206</v>
      </c>
      <c r="F313" s="57"/>
      <c r="G313" s="76" t="str">
        <f>VLOOKUP(CONCATENATE(D311,$M$3),'Technical page'!$BG$482:$BI$513,3,FALSE)</f>
        <v>No need to immediately change strategy, however always seek improvement.</v>
      </c>
      <c r="H313" s="57"/>
      <c r="I313" s="57"/>
      <c r="J313" s="57"/>
      <c r="K313" s="77"/>
      <c r="N313" s="365"/>
      <c r="O313" s="365"/>
      <c r="P313" s="365"/>
      <c r="Q313" s="365"/>
      <c r="R313" s="365"/>
      <c r="S313" s="365"/>
      <c r="T313" s="365"/>
      <c r="U313" s="365"/>
    </row>
    <row r="314" spans="1:21" ht="18" customHeight="1" thickBot="1" x14ac:dyDescent="0.25">
      <c r="A314" s="212"/>
      <c r="B314" t="str">
        <f>'Chapter 4'!B42</f>
        <v>Logističtí partneři</v>
      </c>
      <c r="L314" s="93"/>
      <c r="M314" s="207"/>
      <c r="N314" s="35" t="str">
        <f>IF(L315=8,"","increase score for:")</f>
        <v/>
      </c>
      <c r="O314" s="35"/>
      <c r="P314" s="35"/>
      <c r="Q314" s="35"/>
      <c r="R314" s="35"/>
      <c r="S314" s="35"/>
      <c r="T314" s="35"/>
      <c r="U314" s="34"/>
    </row>
    <row r="315" spans="1:21" ht="26.25" customHeight="1" x14ac:dyDescent="0.2">
      <c r="A315" s="212"/>
      <c r="C315" s="43" t="str">
        <f>IF(VLOOKUP(D315,'Technical page'!$AO$482:$AQ$489,3,0)="OK","","major issue")</f>
        <v/>
      </c>
      <c r="D315" s="70" t="str">
        <f>'Chapter 4'!C44</f>
        <v>Q4.6</v>
      </c>
      <c r="E315" s="366" t="str">
        <f>'Chapter 4'!D44</f>
        <v>Jakým způsobem zabezpečuje organizace splnění svých požadavků ze strany logistických partnerů?</v>
      </c>
      <c r="F315" s="366"/>
      <c r="G315" s="366"/>
      <c r="H315" s="49"/>
      <c r="I315" s="49"/>
      <c r="J315" s="49"/>
      <c r="K315" s="81"/>
      <c r="L315" s="93">
        <f>COUNTBLANK(N315:U315)</f>
        <v>8</v>
      </c>
      <c r="M315" s="207"/>
      <c r="N315" s="92" t="str">
        <f>IF(VLOOKUP(D315,'Specific reports'!$E$6:$H$112,4,FALSE)="increase score","ISO 9001","")</f>
        <v/>
      </c>
      <c r="O315" s="92" t="str">
        <f>IF(VLOOKUP(D315,'Specific reports'!$E$116:$H$222,4,FALSE)="increase score","ISO 14001","")</f>
        <v/>
      </c>
      <c r="P315" s="92" t="str">
        <f>IF(VLOOKUP(D315,'Specific reports'!$E$226:$H$332,4,FALSE)="increase score","ISO 26000","")</f>
        <v/>
      </c>
      <c r="Q315" s="92" t="str">
        <f>IF(VLOOKUP(D315,'Specific reports'!$E$336:$H$552,4,FALSE)="increase score","ISO 45001","")</f>
        <v/>
      </c>
      <c r="R315" s="92" t="str">
        <f>IF(VLOOKUP(D315,'Specific reports'!$E$556:$H$662,4,FALSE)="increase score","EMAS","")</f>
        <v/>
      </c>
      <c r="S315" s="92" t="str">
        <f>IF(VLOOKUP(D315,'Specific reports'!$E$666:$H$772,4,FALSE)="increase score","RC14001","")</f>
        <v/>
      </c>
      <c r="T315" s="92" t="str">
        <f>IF(VLOOKUP(D315,'Specific reports'!$E$776:$H$882,4,FALSE)="increase score","RCMS","")</f>
        <v/>
      </c>
      <c r="U315" s="35"/>
    </row>
    <row r="316" spans="1:21" ht="15" customHeight="1" x14ac:dyDescent="0.2">
      <c r="A316" s="212"/>
      <c r="D316" s="71"/>
      <c r="E316" s="44" t="s">
        <v>205</v>
      </c>
      <c r="G316" s="31">
        <f>VLOOKUP(D315,'Technical page'!$B$482:$C$489,2,FALSE)</f>
        <v>3</v>
      </c>
      <c r="K316" s="73"/>
      <c r="N316" s="365" t="str">
        <f>CONCATENATE(G316," = ",HLOOKUP(" ",'Chapter 4'!E43:E48,Tips!G316+2))</f>
        <v>3 = Organizace ustanovila proces hodnocení svých logistických partnerů na základě dodržování požadavků organizace.</v>
      </c>
      <c r="O316" s="365"/>
      <c r="P316" s="365"/>
      <c r="Q316" s="365"/>
      <c r="R316" s="365"/>
      <c r="S316" s="365"/>
      <c r="T316" s="365"/>
      <c r="U316" s="365"/>
    </row>
    <row r="317" spans="1:21" ht="77.25" customHeight="1" thickBot="1" x14ac:dyDescent="0.25">
      <c r="A317" s="212"/>
      <c r="D317" s="74"/>
      <c r="E317" s="75" t="s">
        <v>206</v>
      </c>
      <c r="F317" s="57"/>
      <c r="G317" s="124" t="str">
        <f>VLOOKUP(CONCATENATE(D315,$M$3),'Technical page'!$BG$482:$BI$513,3,FALSE)</f>
        <v>Regularly audit the organisation's logistics partners on their capacity to ensure compliance with the organisation's requirements (incl. energy efficiency and Greenhouse Gas (GHG) emissions).
An example of scheme that could be used (in total or parts) is SQAS (https://www.sqas.org/). Companies may decide to use other schemes or systems/criteria. The choice of a logistic provider is based on each company individual decision-making process which may or may not include SQAS.</v>
      </c>
      <c r="H317" s="57"/>
      <c r="I317" s="57"/>
      <c r="J317" s="57"/>
      <c r="K317" s="77"/>
      <c r="N317" s="365"/>
      <c r="O317" s="365"/>
      <c r="P317" s="365"/>
      <c r="Q317" s="365"/>
      <c r="R317" s="365"/>
      <c r="S317" s="365"/>
      <c r="T317" s="365"/>
      <c r="U317" s="365"/>
    </row>
    <row r="318" spans="1:21" ht="18" customHeight="1" thickBot="1" x14ac:dyDescent="0.25">
      <c r="A318" s="212"/>
      <c r="B318" t="str">
        <f>'Chapter 4'!B50</f>
        <v>Následní uživatelé</v>
      </c>
      <c r="L318" s="93"/>
      <c r="M318" s="207"/>
      <c r="N318" s="35" t="str">
        <f>IF(L319=8,"","increase score for:")</f>
        <v/>
      </c>
      <c r="O318" s="35"/>
      <c r="P318" s="35"/>
      <c r="Q318" s="35"/>
      <c r="R318" s="35"/>
      <c r="S318" s="35"/>
      <c r="T318" s="35"/>
      <c r="U318" s="34"/>
    </row>
    <row r="319" spans="1:21" ht="38.25" customHeight="1" x14ac:dyDescent="0.2">
      <c r="A319" s="212"/>
      <c r="C319" s="43" t="str">
        <f>IF(VLOOKUP(D319,'Technical page'!$AO$482:$AQ$489,3,0)="OK","","major issue")</f>
        <v/>
      </c>
      <c r="D319" s="70" t="str">
        <f>'Chapter 4'!C52</f>
        <v>Q4.7</v>
      </c>
      <c r="E319" s="366" t="str">
        <f>'Chapter 4'!D52</f>
        <v>Jakým způsobem organizace chrání a zabezpečuje majetek a údaje následných uživatelů nebo externích poskytovatelů, které se používají nebo začleňují do produktů a služeb?</v>
      </c>
      <c r="F319" s="366"/>
      <c r="G319" s="366"/>
      <c r="H319" s="49"/>
      <c r="I319" s="49"/>
      <c r="J319" s="49"/>
      <c r="K319" s="81"/>
      <c r="L319" s="93">
        <f>COUNTBLANK(N319:U319)</f>
        <v>8</v>
      </c>
      <c r="M319" s="207"/>
      <c r="N319" s="92" t="str">
        <f>IF(VLOOKUP(D319,'Specific reports'!$E$6:$H$112,4,FALSE)="increase score","ISO 9001","")</f>
        <v/>
      </c>
      <c r="O319" s="92" t="str">
        <f>IF(VLOOKUP(D319,'Specific reports'!$E$116:$H$222,4,FALSE)="increase score","ISO 14001","")</f>
        <v/>
      </c>
      <c r="P319" s="92" t="str">
        <f>IF(VLOOKUP(D319,'Specific reports'!$E$226:$H$332,4,FALSE)="increase score","ISO 26000","")</f>
        <v/>
      </c>
      <c r="Q319" s="92" t="str">
        <f>IF(VLOOKUP(D319,'Specific reports'!$E$336:$H$552,4,FALSE)="increase score","ISO 45001","")</f>
        <v/>
      </c>
      <c r="R319" s="92" t="str">
        <f>IF(VLOOKUP(D319,'Specific reports'!$E$556:$H$662,4,FALSE)="increase score","EMAS","")</f>
        <v/>
      </c>
      <c r="S319" s="92" t="str">
        <f>IF(VLOOKUP(D319,'Specific reports'!$E$666:$H$772,4,FALSE)="increase score","RC14001","")</f>
        <v/>
      </c>
      <c r="T319" s="92" t="str">
        <f>IF(VLOOKUP(D319,'Specific reports'!$E$776:$H$882,4,FALSE)="increase score","RCMS","")</f>
        <v/>
      </c>
      <c r="U319" s="35"/>
    </row>
    <row r="320" spans="1:21" ht="15" customHeight="1" x14ac:dyDescent="0.2">
      <c r="A320" s="212"/>
      <c r="D320" s="71"/>
      <c r="E320" s="44" t="s">
        <v>205</v>
      </c>
      <c r="G320" s="31">
        <f>VLOOKUP(D319,'Technical page'!$B$482:$C$489,2,FALSE)</f>
        <v>3</v>
      </c>
      <c r="K320" s="73"/>
      <c r="N320" s="365" t="str">
        <f>CONCATENATE(G320," = ",HLOOKUP(" ",'Chapter 4'!E51:E56,Tips!G320+2))</f>
        <v>3 = Organizace zavedla interní pravidla pro správu dat a majetku, které zajišťují jejich utajení (např. žádné údaje se neuchovávají déle, než je potřeba).</v>
      </c>
      <c r="O320" s="365"/>
      <c r="P320" s="365"/>
      <c r="Q320" s="365"/>
      <c r="R320" s="365"/>
      <c r="S320" s="365"/>
      <c r="T320" s="365"/>
      <c r="U320" s="365"/>
    </row>
    <row r="321" spans="1:21" ht="47.5" customHeight="1" thickBot="1" x14ac:dyDescent="0.25">
      <c r="A321" s="212"/>
      <c r="D321" s="74"/>
      <c r="E321" s="75" t="s">
        <v>206</v>
      </c>
      <c r="F321" s="57"/>
      <c r="G321" s="76" t="str">
        <f>VLOOKUP(CONCATENATE(D319,$M$3),'Technical page'!$BG$482:$BI$513,3,FALSE)</f>
        <v>Establish a regular dialogue with the organisation's downstream users and external providers to inform them on the situation and on the processes applied to ensure the best protection of their data and property.</v>
      </c>
      <c r="H321" s="57"/>
      <c r="I321" s="57"/>
      <c r="J321" s="57"/>
      <c r="K321" s="77"/>
      <c r="N321" s="365"/>
      <c r="O321" s="365"/>
      <c r="P321" s="365"/>
      <c r="Q321" s="365"/>
      <c r="R321" s="365"/>
      <c r="S321" s="365"/>
      <c r="T321" s="365"/>
      <c r="U321" s="365"/>
    </row>
    <row r="322" spans="1:21" ht="16.5" customHeight="1" thickBot="1" x14ac:dyDescent="0.25">
      <c r="A322" s="212"/>
      <c r="L322" s="93"/>
      <c r="M322" s="207"/>
      <c r="N322" s="35" t="str">
        <f>IF(L323=8,"","increase score for:")</f>
        <v/>
      </c>
      <c r="O322" s="35"/>
      <c r="P322" s="35"/>
      <c r="Q322" s="35"/>
      <c r="R322" s="35"/>
      <c r="S322" s="35"/>
      <c r="T322" s="35"/>
      <c r="U322" s="34"/>
    </row>
    <row r="323" spans="1:21" ht="27" customHeight="1" x14ac:dyDescent="0.2">
      <c r="A323" s="212"/>
      <c r="C323" s="43" t="str">
        <f>IF(VLOOKUP(D323,'Technical page'!$AO$482:$AQ$489,3,0)="OK","","major issue")</f>
        <v/>
      </c>
      <c r="D323" s="70" t="str">
        <f>'Chapter 4'!C58</f>
        <v>Q4.8</v>
      </c>
      <c r="E323" s="366" t="str">
        <f>'Chapter 4'!D58</f>
        <v>Co zahrnuje dialog s následnými uživateli?</v>
      </c>
      <c r="F323" s="366"/>
      <c r="G323" s="366"/>
      <c r="H323" s="49"/>
      <c r="I323" s="49"/>
      <c r="J323" s="49"/>
      <c r="K323" s="81"/>
      <c r="L323" s="93">
        <f>COUNTBLANK(N323:U323)</f>
        <v>8</v>
      </c>
      <c r="M323" s="207"/>
      <c r="N323" s="92" t="str">
        <f>IF(VLOOKUP(D323,'Specific reports'!$E$6:$H$112,4,FALSE)="increase score","ISO 9001","")</f>
        <v/>
      </c>
      <c r="O323" s="92" t="str">
        <f>IF(VLOOKUP(D323,'Specific reports'!$E$116:$H$222,4,FALSE)="increase score","ISO 14001","")</f>
        <v/>
      </c>
      <c r="P323" s="92" t="str">
        <f>IF(VLOOKUP(D323,'Specific reports'!$E$226:$H$332,4,FALSE)="increase score","ISO 26000","")</f>
        <v/>
      </c>
      <c r="Q323" s="92" t="str">
        <f>IF(VLOOKUP(D323,'Specific reports'!$E$336:$H$552,4,FALSE)="increase score","ISO 45001","")</f>
        <v/>
      </c>
      <c r="R323" s="92" t="str">
        <f>IF(VLOOKUP(D323,'Specific reports'!$E$556:$H$662,4,FALSE)="increase score","EMAS","")</f>
        <v/>
      </c>
      <c r="S323" s="92" t="str">
        <f>IF(VLOOKUP(D323,'Specific reports'!$E$666:$H$772,4,FALSE)="increase score","RC14001","")</f>
        <v/>
      </c>
      <c r="T323" s="92" t="str">
        <f>IF(VLOOKUP(D323,'Specific reports'!$E$776:$H$882,4,FALSE)="increase score","RCMS","")</f>
        <v/>
      </c>
      <c r="U323" s="35"/>
    </row>
    <row r="324" spans="1:21" ht="15" customHeight="1" x14ac:dyDescent="0.2">
      <c r="A324" s="212"/>
      <c r="D324" s="71"/>
      <c r="E324" s="44" t="s">
        <v>205</v>
      </c>
      <c r="G324" s="31">
        <f>VLOOKUP(D323,'Technical page'!$B$482:$C$489,2,FALSE)</f>
        <v>4</v>
      </c>
      <c r="K324" s="73"/>
      <c r="N324" s="365" t="str">
        <f>CONCATENATE(G324," = ",HLOOKUP(" ",'Chapter 4'!E57:E62,Tips!G324+2))</f>
        <v>4 = Poskytování informací o produktech a službách, vyřizování poptávek, smluv nebo objednávek včetně změn, získávání zpětné odezvy od zákazníků ohledně produktů a služeb včetně stížností následných uživatelů a v případě potřeby stanovení zvláštních požadavků na mimořádná opatření.</v>
      </c>
      <c r="O324" s="365"/>
      <c r="P324" s="365"/>
      <c r="Q324" s="365"/>
      <c r="R324" s="365"/>
      <c r="S324" s="365"/>
      <c r="T324" s="365"/>
      <c r="U324" s="365"/>
    </row>
    <row r="325" spans="1:21" ht="53.5" customHeight="1" thickBot="1" x14ac:dyDescent="0.25">
      <c r="A325" s="212"/>
      <c r="D325" s="74"/>
      <c r="E325" s="75" t="s">
        <v>206</v>
      </c>
      <c r="F325" s="57"/>
      <c r="G325" s="76" t="str">
        <f>VLOOKUP(CONCATENATE(D323,$M$3),'Technical page'!$BG$482:$BI$513,3,FALSE)</f>
        <v>No need to immediately change strategy, however always seek improvement.</v>
      </c>
      <c r="H325" s="57"/>
      <c r="I325" s="57"/>
      <c r="J325" s="57"/>
      <c r="K325" s="77"/>
      <c r="N325" s="365"/>
      <c r="O325" s="365"/>
      <c r="P325" s="365"/>
      <c r="Q325" s="365"/>
      <c r="R325" s="365"/>
      <c r="S325" s="365"/>
      <c r="T325" s="365"/>
      <c r="U325" s="365"/>
    </row>
    <row r="326" spans="1:21" x14ac:dyDescent="0.2">
      <c r="A326" s="212"/>
    </row>
    <row r="327" spans="1:21" ht="21" x14ac:dyDescent="0.25">
      <c r="A327" s="212"/>
      <c r="B327" s="212"/>
      <c r="C327" s="221" t="s">
        <v>211</v>
      </c>
      <c r="D327" s="217" t="s">
        <v>12</v>
      </c>
      <c r="E327" s="210"/>
      <c r="F327" s="212"/>
      <c r="G327" s="216"/>
      <c r="H327" s="212"/>
      <c r="I327" s="212"/>
      <c r="J327" s="212"/>
      <c r="K327" s="212"/>
      <c r="L327" s="210"/>
      <c r="M327" s="215"/>
      <c r="N327" s="212"/>
      <c r="O327" s="212"/>
      <c r="P327" s="212"/>
      <c r="Q327" s="212"/>
      <c r="R327" s="212"/>
      <c r="S327" s="212"/>
      <c r="T327" s="212"/>
      <c r="U327" s="212"/>
    </row>
    <row r="328" spans="1:21" ht="16" thickBot="1" x14ac:dyDescent="0.25">
      <c r="A328" s="212"/>
      <c r="B328" t="str">
        <f>'Chapter 5'!B4</f>
        <v>Stakeholders assessment</v>
      </c>
      <c r="C328" s="84"/>
      <c r="D328" s="84"/>
      <c r="E328" s="85"/>
      <c r="L328" s="93"/>
      <c r="M328" s="207"/>
      <c r="N328" s="35" t="str">
        <f>IF(L329=8,"","increase score for:")</f>
        <v/>
      </c>
      <c r="O328" s="35"/>
      <c r="P328" s="35"/>
      <c r="Q328" s="35"/>
      <c r="R328" s="35"/>
      <c r="S328" s="35"/>
      <c r="T328" s="35"/>
      <c r="U328" s="34"/>
    </row>
    <row r="329" spans="1:21" x14ac:dyDescent="0.2">
      <c r="A329" s="212"/>
      <c r="D329" s="70" t="str">
        <f>'Chapter 5'!C6</f>
        <v>Q5.1</v>
      </c>
      <c r="E329" s="78" t="str">
        <f>'Chapter 5'!D6</f>
        <v>Jakým způsobem zapojuje organizace své externí zainteresované strany a naplňuje jejich očekávání?</v>
      </c>
      <c r="F329" s="49"/>
      <c r="G329" s="80"/>
      <c r="H329" s="49"/>
      <c r="I329" s="49"/>
      <c r="J329" s="49"/>
      <c r="K329" s="81"/>
      <c r="L329" s="93">
        <f>COUNTBLANK(N329:U329)</f>
        <v>8</v>
      </c>
      <c r="M329" s="207"/>
      <c r="N329" s="92" t="str">
        <f>IF(VLOOKUP(D329,'Specific reports'!$E$6:$H$112,4,FALSE)="increase score","ISO 9001","")</f>
        <v/>
      </c>
      <c r="O329" s="92" t="str">
        <f>IF(VLOOKUP(D329,'Specific reports'!$E$116:$H$222,4,FALSE)="increase score","ISO 14001","")</f>
        <v/>
      </c>
      <c r="P329" s="92" t="str">
        <f>IF(VLOOKUP(D329,'Specific reports'!$E$226:$H$332,4,FALSE)="increase score","ISO 26000","")</f>
        <v/>
      </c>
      <c r="Q329" s="92" t="str">
        <f>IF(VLOOKUP(D329,'Specific reports'!$E$336:$H$552,4,FALSE)="increase score","ISO 45001","")</f>
        <v/>
      </c>
      <c r="R329" s="92" t="str">
        <f>IF(VLOOKUP(D329,'Specific reports'!$E$556:$H$662,4,FALSE)="increase score","EMAS","")</f>
        <v/>
      </c>
      <c r="S329" s="92" t="str">
        <f>IF(VLOOKUP(D329,'Specific reports'!$E$666:$H$772,4,FALSE)="increase score","RC14001","")</f>
        <v/>
      </c>
      <c r="T329" s="92" t="str">
        <f>IF(VLOOKUP(D329,'Specific reports'!$E$776:$H$882,4,FALSE)="increase score","RCMS","")</f>
        <v/>
      </c>
      <c r="U329" s="35"/>
    </row>
    <row r="330" spans="1:21" ht="15" customHeight="1" x14ac:dyDescent="0.2">
      <c r="A330" s="212"/>
      <c r="D330" s="71"/>
      <c r="E330" s="44" t="s">
        <v>205</v>
      </c>
      <c r="G330" s="31">
        <f>VLOOKUP(D329,'Technical page'!$B$544:$C$548,2,FALSE)</f>
        <v>4</v>
      </c>
      <c r="K330" s="73"/>
      <c r="N330" s="365" t="str">
        <f>CONCATENATE(G330," = ",HLOOKUP(" ",'Chapter 5'!D5:E10,Tips!G330+2))</f>
        <v>4 = Organizace ověřila potřeby a očekávání prioritních zainteresovaných stran ve spolupráci s nimi a začleňuje hlediska zainteresovaných stran do přezkoumání vedením.</v>
      </c>
      <c r="O330" s="365"/>
      <c r="P330" s="365"/>
      <c r="Q330" s="365"/>
      <c r="R330" s="365"/>
      <c r="S330" s="365"/>
      <c r="T330" s="365"/>
      <c r="U330" s="365"/>
    </row>
    <row r="331" spans="1:21" ht="183" customHeight="1" thickBot="1" x14ac:dyDescent="0.25">
      <c r="A331" s="212"/>
      <c r="D331" s="74"/>
      <c r="E331" s="75" t="s">
        <v>206</v>
      </c>
      <c r="F331" s="57"/>
      <c r="G331" s="76" t="str">
        <f>VLOOKUP(CONCATENATE(D329,$M$3),'Technical page'!$BG$544:$BI$563,3,FALSE)</f>
        <v>No need to immediately change strategy, however always seek improvement.</v>
      </c>
      <c r="H331" s="57"/>
      <c r="I331" s="57"/>
      <c r="J331" s="57"/>
      <c r="K331" s="77"/>
      <c r="N331" s="365"/>
      <c r="O331" s="365"/>
      <c r="P331" s="365"/>
      <c r="Q331" s="365"/>
      <c r="R331" s="365"/>
      <c r="S331" s="365"/>
      <c r="T331" s="365"/>
      <c r="U331" s="365"/>
    </row>
    <row r="332" spans="1:21" ht="16.5" customHeight="1" thickBot="1" x14ac:dyDescent="0.25">
      <c r="A332" s="212"/>
      <c r="B332" t="str">
        <f>'Chapter 5'!B12</f>
        <v>Externí dialog a transparentnost</v>
      </c>
      <c r="L332" s="93"/>
      <c r="M332" s="207"/>
      <c r="N332" s="35" t="str">
        <f>IF(L333=8,"","increase score for:")</f>
        <v>increase score for:</v>
      </c>
      <c r="O332" s="35"/>
      <c r="P332" s="35"/>
      <c r="Q332" s="35"/>
      <c r="R332" s="35"/>
      <c r="S332" s="35"/>
      <c r="T332" s="35"/>
      <c r="U332" s="34"/>
    </row>
    <row r="333" spans="1:21" ht="31.5" customHeight="1" x14ac:dyDescent="0.2">
      <c r="A333" s="212"/>
      <c r="D333" s="70" t="str">
        <f>'Chapter 5'!C14</f>
        <v>Q5.2</v>
      </c>
      <c r="E333" s="366" t="str">
        <f>'Chapter 5'!D14</f>
        <v>Jakým způsobem vede organizace dialog s veřejností, úřady a dalšími zainteresovanými stranami, včetně místních komunit a zákazníků v souvislosti s HSE&amp;S v rámci jejich činností, produktů a služeb?</v>
      </c>
      <c r="F333" s="366"/>
      <c r="G333" s="366"/>
      <c r="H333" s="366"/>
      <c r="I333" s="366"/>
      <c r="J333" s="366"/>
      <c r="K333" s="367"/>
      <c r="L333" s="93">
        <f>COUNTBLANK(N333:U333)</f>
        <v>6</v>
      </c>
      <c r="M333" s="207"/>
      <c r="N333" s="92" t="str">
        <f>IF(VLOOKUP(D333,'Specific reports'!$E$6:$H$112,4,FALSE)="increase score","ISO 9001","")</f>
        <v/>
      </c>
      <c r="O333" s="92" t="str">
        <f>IF(VLOOKUP(D333,'Specific reports'!$E$116:$H$222,4,FALSE)="increase score","ISO 14001","")</f>
        <v/>
      </c>
      <c r="P333" s="92" t="str">
        <f>IF(VLOOKUP(D333,'Specific reports'!$E$226:$H$332,4,FALSE)="increase score","ISO 26000","")</f>
        <v>ISO 26000</v>
      </c>
      <c r="Q333" s="92" t="str">
        <f>IF(VLOOKUP(D333,'Specific reports'!$E$336:$H$552,4,FALSE)="increase score","ISO 45001","")</f>
        <v/>
      </c>
      <c r="R333" s="92" t="str">
        <f>IF(VLOOKUP(D333,'Specific reports'!$E$556:$H$662,4,FALSE)="increase score","EMAS","")</f>
        <v/>
      </c>
      <c r="S333" s="92" t="str">
        <f>IF(VLOOKUP(D333,'Specific reports'!$E$666:$H$772,4,FALSE)="increase score","RC14001","")</f>
        <v/>
      </c>
      <c r="T333" s="92" t="str">
        <f>IF(VLOOKUP(D333,'Specific reports'!$E$776:$H$882,4,FALSE)="increase score","RCMS","")</f>
        <v>RCMS</v>
      </c>
      <c r="U333" s="35"/>
    </row>
    <row r="334" spans="1:21" ht="15" customHeight="1" x14ac:dyDescent="0.2">
      <c r="A334" s="212"/>
      <c r="D334" s="71"/>
      <c r="E334" s="44" t="s">
        <v>205</v>
      </c>
      <c r="G334" s="31">
        <f>VLOOKUP(D333,'Technical page'!$B$544:$C$548,2,FALSE)</f>
        <v>3</v>
      </c>
      <c r="K334" s="73"/>
      <c r="N334" s="365" t="str">
        <f>CONCATENATE(G334," = ",HLOOKUP(" ",'Chapter 5'!D13:E18,Tips!G334+2))</f>
        <v>3 = Organizace formálně zřídila příslušné kanály pro dialog se svými klíčovými zainteresovanými stranami a pravidelně je využívá.</v>
      </c>
      <c r="O334" s="365"/>
      <c r="P334" s="365"/>
      <c r="Q334" s="365"/>
      <c r="R334" s="365"/>
      <c r="S334" s="365"/>
      <c r="T334" s="365"/>
      <c r="U334" s="365"/>
    </row>
    <row r="335" spans="1:21" ht="138.75" customHeight="1" thickBot="1" x14ac:dyDescent="0.25">
      <c r="A335" s="212"/>
      <c r="D335" s="74"/>
      <c r="E335" s="75" t="s">
        <v>206</v>
      </c>
      <c r="F335" s="57"/>
      <c r="G335" s="76" t="str">
        <f>VLOOKUP(CONCATENATE(D333,$M$3),'Technical page'!$BG$544:$BI$563,3,FALSE)</f>
        <v>Consult these channels periodically.
People involved in a stakeholder dialogue have to agree on systems that all stakeholders understand and can follow. If necessary, these systems have to be adjusted to the requirements of the stakeholder dialogue, since stakeholder groups often have a very different understanding of feedback systems. It may be useful to coordinate feedback criteria with all stakeholders.
Search for possibilities to directly engage your organisation's stakeholders in activities through the development of common projects or partnerships.</v>
      </c>
      <c r="H335" s="57"/>
      <c r="I335" s="57"/>
      <c r="J335" s="57"/>
      <c r="K335" s="77"/>
      <c r="N335" s="365"/>
      <c r="O335" s="365"/>
      <c r="P335" s="365"/>
      <c r="Q335" s="365"/>
      <c r="R335" s="365"/>
      <c r="S335" s="365"/>
      <c r="T335" s="365"/>
      <c r="U335" s="365"/>
    </row>
    <row r="336" spans="1:21" ht="14.25" customHeight="1" thickBot="1" x14ac:dyDescent="0.25">
      <c r="A336" s="212"/>
      <c r="L336" s="93"/>
      <c r="M336" s="207"/>
      <c r="N336" s="35" t="str">
        <f>IF(L337=8,"","increase score for:")</f>
        <v/>
      </c>
      <c r="O336" s="35"/>
      <c r="P336" s="35"/>
      <c r="Q336" s="35"/>
      <c r="R336" s="35"/>
      <c r="S336" s="35"/>
      <c r="T336" s="35"/>
      <c r="U336" s="34"/>
    </row>
    <row r="337" spans="1:21" ht="27.75" customHeight="1" x14ac:dyDescent="0.2">
      <c r="A337" s="212"/>
      <c r="D337" s="70" t="str">
        <f>'Chapter 5'!C20</f>
        <v>Q5.3</v>
      </c>
      <c r="E337" s="78" t="str">
        <f>'Chapter 5'!D20</f>
        <v>Jakým způsobem zveřejňuje organizace informace týkající se
 HSE&amp;S?</v>
      </c>
      <c r="F337" s="86"/>
      <c r="G337" s="87"/>
      <c r="H337" s="49"/>
      <c r="I337" s="49"/>
      <c r="J337" s="49"/>
      <c r="K337" s="81"/>
      <c r="L337" s="93">
        <f>COUNTBLANK(N337:U337)</f>
        <v>8</v>
      </c>
      <c r="M337" s="207"/>
      <c r="N337" s="92" t="str">
        <f>IF(VLOOKUP(D337,'Specific reports'!$E$6:$H$112,4,FALSE)="increase score","ISO 9001","")</f>
        <v/>
      </c>
      <c r="O337" s="92" t="str">
        <f>IF(VLOOKUP(D337,'Specific reports'!$E$116:$H$222,4,FALSE)="increase score","ISO 14001","")</f>
        <v/>
      </c>
      <c r="P337" s="92" t="str">
        <f>IF(VLOOKUP(D337,'Specific reports'!$E$226:$H$332,4,FALSE)="increase score","ISO 26000","")</f>
        <v/>
      </c>
      <c r="Q337" s="92" t="str">
        <f>IF(VLOOKUP(D337,'Specific reports'!$E$336:$H$552,4,FALSE)="increase score","ISO 45001","")</f>
        <v/>
      </c>
      <c r="R337" s="92" t="str">
        <f>IF(VLOOKUP(D337,'Specific reports'!$E$556:$H$662,4,FALSE)="increase score","EMAS","")</f>
        <v/>
      </c>
      <c r="S337" s="92" t="str">
        <f>IF(VLOOKUP(D337,'Specific reports'!$E$666:$H$772,4,FALSE)="increase score","RC14001","")</f>
        <v/>
      </c>
      <c r="T337" s="92" t="str">
        <f>IF(VLOOKUP(D337,'Specific reports'!$E$776:$H$882,4,FALSE)="increase score","RCMS","")</f>
        <v/>
      </c>
      <c r="U337" s="35"/>
    </row>
    <row r="338" spans="1:21" ht="15" customHeight="1" x14ac:dyDescent="0.2">
      <c r="A338" s="212"/>
      <c r="D338" s="71"/>
      <c r="E338" s="44" t="s">
        <v>205</v>
      </c>
      <c r="G338" s="31">
        <f>VLOOKUP(D337,'Technical page'!$B$544:$C$548,2,FALSE)</f>
        <v>4</v>
      </c>
      <c r="K338" s="73"/>
      <c r="N338" s="365" t="str">
        <f>CONCATENATE(G338," = ",HLOOKUP(" ",'Chapter 5'!D19:E24,Tips!G338+2))</f>
        <v>4 = Organizace je proaktivní a sdílí výsledky hodnocení své výkonnosti s příslušnými zainteresovanými stranami, např. vedení organizace seznamuje úřady veřejné správy a jiné státní orgány nebo místní komunity o dosažených výsledcích.</v>
      </c>
      <c r="O338" s="365"/>
      <c r="P338" s="365"/>
      <c r="Q338" s="365"/>
      <c r="R338" s="365"/>
      <c r="S338" s="365"/>
      <c r="T338" s="365"/>
      <c r="U338" s="365"/>
    </row>
    <row r="339" spans="1:21" ht="33.5" customHeight="1" thickBot="1" x14ac:dyDescent="0.25">
      <c r="A339" s="212"/>
      <c r="D339" s="74"/>
      <c r="E339" s="75" t="s">
        <v>206</v>
      </c>
      <c r="F339" s="57"/>
      <c r="G339" s="76" t="str">
        <f>VLOOKUP(CONCATENATE(D337,$M$3),'Technical page'!$BG$544:$BI$563,3,FALSE)</f>
        <v>No need to immediately change strategy, however always seek improvement.</v>
      </c>
      <c r="H339" s="57"/>
      <c r="I339" s="57"/>
      <c r="J339" s="57"/>
      <c r="K339" s="77"/>
      <c r="N339" s="365"/>
      <c r="O339" s="365"/>
      <c r="P339" s="365"/>
      <c r="Q339" s="365"/>
      <c r="R339" s="365"/>
      <c r="S339" s="365"/>
      <c r="T339" s="365"/>
      <c r="U339" s="365"/>
    </row>
    <row r="340" spans="1:21" ht="16" thickBot="1" x14ac:dyDescent="0.25">
      <c r="A340" s="212"/>
      <c r="B340" t="str">
        <f>'Chapter 5'!B26</f>
        <v xml:space="preserve"> Místní komunity</v>
      </c>
      <c r="L340" s="93"/>
      <c r="M340" s="207"/>
      <c r="N340" s="35" t="str">
        <f>IF(L341=8,"","increase score for:")</f>
        <v/>
      </c>
      <c r="O340" s="35"/>
      <c r="P340" s="35"/>
      <c r="Q340" s="35"/>
      <c r="R340" s="35"/>
      <c r="S340" s="35"/>
      <c r="T340" s="35"/>
      <c r="U340" s="34"/>
    </row>
    <row r="341" spans="1:21" x14ac:dyDescent="0.2">
      <c r="A341" s="212"/>
      <c r="D341" s="70" t="str">
        <f>'Chapter 5'!C28</f>
        <v>Q5.4</v>
      </c>
      <c r="E341" s="78" t="str">
        <f>'Chapter 5'!D28</f>
        <v>Jakým způsobem podporuje organizace místní komunity?</v>
      </c>
      <c r="F341" s="86"/>
      <c r="G341" s="87"/>
      <c r="H341" s="49"/>
      <c r="I341" s="49"/>
      <c r="J341" s="49"/>
      <c r="K341" s="81"/>
      <c r="L341" s="93">
        <f>COUNTBLANK(N341:U341)</f>
        <v>8</v>
      </c>
      <c r="M341" s="207"/>
      <c r="N341" s="92" t="str">
        <f>IF(VLOOKUP(D341,'Specific reports'!$E$6:$H$112,4,FALSE)="increase score","ISO 9001","")</f>
        <v/>
      </c>
      <c r="O341" s="92" t="str">
        <f>IF(VLOOKUP(D341,'Specific reports'!$E$116:$H$222,4,FALSE)="increase score","ISO 14001","")</f>
        <v/>
      </c>
      <c r="P341" s="92" t="str">
        <f>IF(VLOOKUP(D341,'Specific reports'!$E$226:$H$332,4,FALSE)="increase score","ISO 26000","")</f>
        <v/>
      </c>
      <c r="Q341" s="92" t="str">
        <f>IF(VLOOKUP(D341,'Specific reports'!$E$336:$H$552,4,FALSE)="increase score","ISO 45001","")</f>
        <v/>
      </c>
      <c r="R341" s="92" t="str">
        <f>IF(VLOOKUP(D341,'Specific reports'!$E$556:$H$662,4,FALSE)="increase score","EMAS","")</f>
        <v/>
      </c>
      <c r="S341" s="92" t="str">
        <f>IF(VLOOKUP(D341,'Specific reports'!$E$666:$H$772,4,FALSE)="increase score","RC14001","")</f>
        <v/>
      </c>
      <c r="T341" s="92" t="str">
        <f>IF(VLOOKUP(D341,'Specific reports'!$E$776:$H$882,4,FALSE)="increase score","RCMS","")</f>
        <v/>
      </c>
      <c r="U341" s="35"/>
    </row>
    <row r="342" spans="1:21" ht="15" customHeight="1" x14ac:dyDescent="0.2">
      <c r="A342" s="212"/>
      <c r="D342" s="71"/>
      <c r="E342" s="44" t="s">
        <v>205</v>
      </c>
      <c r="G342" s="31">
        <f>VLOOKUP(D341,'Technical page'!$B$544:$C$548,2,FALSE)</f>
        <v>4</v>
      </c>
      <c r="K342" s="73"/>
      <c r="N342" s="365" t="str">
        <f>CONCATENATE(G342," = ",HLOOKUP(" ",'Chapter 5'!D27:E32,Tips!G342+2))</f>
        <v>4 = Organizace podporuje místní komunitu účastí v různých skupinách, prostřednictvím komunikačních prostředků, veřejné správy, organizací firem a zástupců zaměstnanců, ekologických skupin, odborníků, sousedních firem, sousedských sdružení a podobně. Organizace spolupracuje a předvídá rozpočet na rozvoj společných projektů, činností nebo partnerství na základě požadavků komunity.</v>
      </c>
      <c r="O342" s="365"/>
      <c r="P342" s="365"/>
      <c r="Q342" s="365"/>
      <c r="R342" s="365"/>
      <c r="S342" s="365"/>
      <c r="T342" s="365"/>
      <c r="U342" s="365"/>
    </row>
    <row r="343" spans="1:21" ht="66" customHeight="1" thickBot="1" x14ac:dyDescent="0.25">
      <c r="A343" s="212"/>
      <c r="D343" s="74"/>
      <c r="E343" s="75" t="s">
        <v>206</v>
      </c>
      <c r="F343" s="57"/>
      <c r="G343" s="76" t="str">
        <f>VLOOKUP(CONCATENATE(D341,$M$3),'Technical page'!$BG$544:$BI$563,3,FALSE)</f>
        <v>No need to immediately change strategy, however always seek improvement.</v>
      </c>
      <c r="H343" s="57"/>
      <c r="I343" s="57"/>
      <c r="J343" s="57"/>
      <c r="K343" s="77"/>
      <c r="N343" s="365"/>
      <c r="O343" s="365"/>
      <c r="P343" s="365"/>
      <c r="Q343" s="365"/>
      <c r="R343" s="365"/>
      <c r="S343" s="365"/>
      <c r="T343" s="365"/>
      <c r="U343" s="365"/>
    </row>
    <row r="344" spans="1:21" ht="16" thickBot="1" x14ac:dyDescent="0.25">
      <c r="A344" s="212"/>
      <c r="L344" s="93"/>
      <c r="M344" s="207"/>
      <c r="N344" s="35" t="str">
        <f>IF(L345=8,"","increase score for:")</f>
        <v/>
      </c>
      <c r="O344" s="35"/>
      <c r="P344" s="35"/>
      <c r="Q344" s="35"/>
      <c r="R344" s="35"/>
      <c r="S344" s="35"/>
      <c r="T344" s="35"/>
      <c r="U344" s="34"/>
    </row>
    <row r="345" spans="1:21" x14ac:dyDescent="0.2">
      <c r="A345" s="212"/>
      <c r="D345" s="70" t="str">
        <f>'Chapter 5'!C34</f>
        <v>Q5.5</v>
      </c>
      <c r="E345" s="78" t="str">
        <f>'Chapter 5'!D34</f>
        <v>Jakým způsobem stimuluje organizace místní zaměstnanost a vzdělávání?</v>
      </c>
      <c r="F345" s="86"/>
      <c r="G345" s="87"/>
      <c r="H345" s="49"/>
      <c r="I345" s="49"/>
      <c r="J345" s="49"/>
      <c r="K345" s="81"/>
      <c r="L345" s="93">
        <f>COUNTBLANK(N345:U345)</f>
        <v>8</v>
      </c>
      <c r="M345" s="207"/>
      <c r="N345" s="92" t="str">
        <f>IF(VLOOKUP(D345,'Specific reports'!$E$6:$H$112,4,FALSE)="increase score","ISO 9001","")</f>
        <v/>
      </c>
      <c r="O345" s="92" t="str">
        <f>IF(VLOOKUP(D345,'Specific reports'!$E$116:$H$222,4,FALSE)="increase score","ISO 14001","")</f>
        <v/>
      </c>
      <c r="P345" s="92" t="str">
        <f>IF(VLOOKUP(D345,'Specific reports'!$E$226:$H$332,4,FALSE)="increase score","ISO 26000","")</f>
        <v/>
      </c>
      <c r="Q345" s="92" t="str">
        <f>IF(VLOOKUP(D345,'Specific reports'!$E$336:$H$552,4,FALSE)="increase score","ISO 45001","")</f>
        <v/>
      </c>
      <c r="R345" s="92" t="str">
        <f>IF(VLOOKUP(D345,'Specific reports'!$E$556:$H$662,4,FALSE)="increase score","EMAS","")</f>
        <v/>
      </c>
      <c r="S345" s="92" t="str">
        <f>IF(VLOOKUP(D345,'Specific reports'!$E$666:$H$772,4,FALSE)="increase score","RC14001","")</f>
        <v/>
      </c>
      <c r="T345" s="92" t="str">
        <f>IF(VLOOKUP(D345,'Specific reports'!$E$776:$H$882,4,FALSE)="increase score","RCMS","")</f>
        <v/>
      </c>
      <c r="U345" s="35"/>
    </row>
    <row r="346" spans="1:21" ht="15" customHeight="1" x14ac:dyDescent="0.2">
      <c r="A346" s="212"/>
      <c r="D346" s="71"/>
      <c r="E346" s="44" t="s">
        <v>205</v>
      </c>
      <c r="G346" s="31">
        <f>VLOOKUP(D345,'Technical page'!$B$544:$C$548,2,FALSE)</f>
        <v>4</v>
      </c>
      <c r="K346" s="73"/>
      <c r="N346" s="365" t="str">
        <f>CONCATENATE(G346," = ",HLOOKUP(" ",'Chapter 5'!D33:E38,Tips!G346+2))</f>
        <v>4 = Organizace navázala partnerství s místními pracovními organizacemi a spolupracuje na vzdělávacích programech s místními školami a vědeckou komunitou (např. Spolupráce s univerzitami, granty, výzkum atd.).</v>
      </c>
      <c r="O346" s="365"/>
      <c r="P346" s="365"/>
      <c r="Q346" s="365"/>
      <c r="R346" s="365"/>
      <c r="S346" s="365"/>
      <c r="T346" s="365"/>
      <c r="U346" s="365"/>
    </row>
    <row r="347" spans="1:21" ht="30" customHeight="1" thickBot="1" x14ac:dyDescent="0.25">
      <c r="A347" s="212"/>
      <c r="D347" s="74"/>
      <c r="E347" s="75" t="s">
        <v>206</v>
      </c>
      <c r="F347" s="57"/>
      <c r="G347" s="76" t="str">
        <f>VLOOKUP(CONCATENATE(D345,$M$3),'Technical page'!$BG$544:$BI$563,3,FALSE)</f>
        <v>No need to immediately change strategy, however always seek improvement.</v>
      </c>
      <c r="H347" s="57"/>
      <c r="I347" s="57"/>
      <c r="J347" s="57"/>
      <c r="K347" s="77"/>
      <c r="N347" s="365"/>
      <c r="O347" s="365"/>
      <c r="P347" s="365"/>
      <c r="Q347" s="365"/>
      <c r="R347" s="365"/>
      <c r="S347" s="365"/>
      <c r="T347" s="365"/>
      <c r="U347" s="365"/>
    </row>
    <row r="348" spans="1:21" x14ac:dyDescent="0.2">
      <c r="A348" s="212"/>
    </row>
    <row r="349" spans="1:21" ht="21" x14ac:dyDescent="0.25">
      <c r="A349" s="212"/>
      <c r="B349" s="212"/>
      <c r="C349" s="221" t="s">
        <v>212</v>
      </c>
      <c r="D349" s="217" t="s">
        <v>13</v>
      </c>
      <c r="E349" s="210"/>
      <c r="F349" s="210"/>
      <c r="G349" s="216"/>
      <c r="H349" s="212"/>
      <c r="I349" s="212"/>
      <c r="J349" s="212"/>
      <c r="K349" s="212"/>
      <c r="L349" s="210"/>
      <c r="M349" s="215"/>
      <c r="N349" s="212"/>
      <c r="O349" s="212"/>
      <c r="P349" s="212"/>
      <c r="Q349" s="212"/>
      <c r="R349" s="212"/>
      <c r="S349" s="212"/>
      <c r="T349" s="212"/>
      <c r="U349" s="212"/>
    </row>
    <row r="350" spans="1:21" ht="16" thickBot="1" x14ac:dyDescent="0.25">
      <c r="A350" s="212"/>
      <c r="B350" t="str">
        <f>'Chapter 6'!B4</f>
        <v>Hodnocení závažnosti</v>
      </c>
      <c r="L350" s="93"/>
      <c r="M350" s="207"/>
      <c r="N350" s="35" t="str">
        <f>IF(L351=8,"","increase score for:")</f>
        <v/>
      </c>
      <c r="O350" s="35"/>
      <c r="P350" s="35"/>
      <c r="Q350" s="35"/>
      <c r="R350" s="35"/>
      <c r="S350" s="35"/>
      <c r="T350" s="35"/>
      <c r="U350" s="34"/>
    </row>
    <row r="351" spans="1:21" ht="27" customHeight="1" x14ac:dyDescent="0.2">
      <c r="A351" s="212"/>
      <c r="C351" s="43" t="str">
        <f>IF(VLOOKUP(D351,'Technical page'!$AO$584:$AQ$600,3,0)="OK","","major issue")</f>
        <v/>
      </c>
      <c r="D351" s="70" t="str">
        <f>'Chapter 6'!C6</f>
        <v>Q6.1</v>
      </c>
      <c r="E351" s="78" t="str">
        <f>'Chapter 6'!D6</f>
        <v>Jakým způsobem definuje organizace významné problémy a závažnost?</v>
      </c>
      <c r="F351" s="79"/>
      <c r="G351" s="80"/>
      <c r="H351" s="79"/>
      <c r="I351" s="79"/>
      <c r="J351" s="79"/>
      <c r="K351" s="66"/>
      <c r="L351" s="93">
        <f>COUNTBLANK(N351:U351)</f>
        <v>8</v>
      </c>
      <c r="M351" s="207"/>
      <c r="N351" s="92" t="str">
        <f>IF(VLOOKUP(D351,'Specific reports'!$E$6:$H$112,4,FALSE)="increase score","ISO 9001","")</f>
        <v/>
      </c>
      <c r="O351" s="92" t="str">
        <f>IF(VLOOKUP(D351,'Specific reports'!$E$116:$H$222,4,FALSE)="increase score","ISO 14001","")</f>
        <v/>
      </c>
      <c r="P351" s="92" t="str">
        <f>IF(VLOOKUP(D351,'Specific reports'!$E$226:$H$332,4,FALSE)="increase score","ISO 26000","")</f>
        <v/>
      </c>
      <c r="Q351" s="92" t="str">
        <f>IF(VLOOKUP(D351,'Specific reports'!$E$336:$H$552,4,FALSE)="increase score","ISO 45001","")</f>
        <v/>
      </c>
      <c r="R351" s="92" t="str">
        <f>IF(VLOOKUP(D351,'Specific reports'!$E$556:$H$662,4,FALSE)="increase score","EMAS","")</f>
        <v/>
      </c>
      <c r="S351" s="92" t="str">
        <f>IF(VLOOKUP(D351,'Specific reports'!$E$666:$H$772,4,FALSE)="increase score","RC14001","")</f>
        <v/>
      </c>
      <c r="T351" s="92" t="str">
        <f>IF(VLOOKUP(D351,'Specific reports'!$E$776:$H$882,4,FALSE)="increase score","RCMS","")</f>
        <v/>
      </c>
      <c r="U351" s="35"/>
    </row>
    <row r="352" spans="1:21" ht="15" customHeight="1" x14ac:dyDescent="0.2">
      <c r="A352" s="212"/>
      <c r="C352" s="43"/>
      <c r="D352" s="71"/>
      <c r="E352" s="44" t="s">
        <v>205</v>
      </c>
      <c r="G352" s="72">
        <f>VLOOKUP(D351,'Technical page'!$B$584:$C$600,2,FALSE)</f>
        <v>3</v>
      </c>
      <c r="K352" s="73"/>
      <c r="N352" s="365" t="str">
        <f>CONCATENATE(G352," = ",HLOOKUP(" ",'Chapter 6'!D5:E12,Tips!G352+2))</f>
        <v>3 = https://www.wbcsd.org/Programs/People/Sustainable-Development-Goals/SDG-Sector-Roadmaps/Resources/SDG-Sector-Roadmaps.</v>
      </c>
      <c r="O352" s="365"/>
      <c r="P352" s="365"/>
      <c r="Q352" s="365"/>
      <c r="R352" s="365"/>
      <c r="S352" s="365"/>
      <c r="T352" s="365"/>
      <c r="U352" s="365"/>
    </row>
    <row r="353" spans="1:21" ht="158.25" customHeight="1" thickBot="1" x14ac:dyDescent="0.25">
      <c r="A353" s="212"/>
      <c r="C353" s="43"/>
      <c r="D353" s="74"/>
      <c r="E353" s="75" t="s">
        <v>206</v>
      </c>
      <c r="F353" s="57"/>
      <c r="G353" s="76" t="str">
        <f>VLOOKUP(CONCATENATE(D351,$M$3),'Technical page'!$BG$584:$BI$651,3,FALSE)</f>
        <v>Share your results and insights with your stakeholders (and beyond!). This is typically done in a formal sustainability report or summary, but then can be shared more widely through other channels, such as the company website or media releases.
Sharing your materiality assessment results can serve as a starting point for continuing the conversation and maintaining engagement with your sustainability initiatives. Welcome feedback from all stakeholders who view your materiality assessment results so that you can keep the conversation flowing after the assessment is complete. In addition, incorporate your findings into your overall sustainability strategy so you can create communications plans for each group, and more effectively tell your company’s sustainability story.</v>
      </c>
      <c r="H353" s="57"/>
      <c r="I353" s="57"/>
      <c r="J353" s="57"/>
      <c r="K353" s="77"/>
      <c r="N353" s="365"/>
      <c r="O353" s="365"/>
      <c r="P353" s="365"/>
      <c r="Q353" s="365"/>
      <c r="R353" s="365"/>
      <c r="S353" s="365"/>
      <c r="T353" s="365"/>
      <c r="U353" s="365"/>
    </row>
    <row r="354" spans="1:21" x14ac:dyDescent="0.2">
      <c r="A354" s="212"/>
      <c r="C354" s="43"/>
      <c r="N354" s="195" t="str">
        <f>IF($G$352=2,'Technical page'!$BL$585,"")</f>
        <v/>
      </c>
      <c r="O354" s="193"/>
      <c r="P354" s="193"/>
      <c r="Q354" s="193"/>
      <c r="R354" s="193"/>
      <c r="S354" s="193"/>
      <c r="T354" s="193"/>
      <c r="U354" s="193"/>
    </row>
    <row r="355" spans="1:21" x14ac:dyDescent="0.2">
      <c r="A355" s="212"/>
      <c r="C355" s="43"/>
      <c r="G355" s="194"/>
      <c r="N355" s="195" t="str">
        <f>IF($G$352=2,'Technical page'!$BL$586,"")</f>
        <v/>
      </c>
      <c r="O355" s="193"/>
      <c r="P355" s="193"/>
      <c r="Q355" s="193"/>
      <c r="R355" s="193"/>
      <c r="S355" s="193"/>
      <c r="T355" s="193"/>
      <c r="U355" s="193"/>
    </row>
    <row r="356" spans="1:21" x14ac:dyDescent="0.2">
      <c r="A356" s="212"/>
      <c r="C356" s="43"/>
      <c r="N356" s="195" t="str">
        <f>IF($G$352=2,'Technical page'!$BL$587,"")</f>
        <v/>
      </c>
      <c r="O356" s="193"/>
      <c r="P356" s="193"/>
      <c r="Q356" s="193"/>
      <c r="R356" s="193"/>
      <c r="S356" s="193"/>
      <c r="T356" s="193"/>
      <c r="U356" s="193"/>
    </row>
    <row r="357" spans="1:21" ht="16" thickBot="1" x14ac:dyDescent="0.25">
      <c r="A357" s="212"/>
      <c r="B357" t="str">
        <f>'Chapter 6'!B14</f>
        <v>Udržitelný rozvoj</v>
      </c>
      <c r="C357" s="43"/>
      <c r="L357" s="93"/>
      <c r="M357" s="207"/>
      <c r="N357" s="35" t="str">
        <f>IF(L358=8,"","increase score for:")</f>
        <v/>
      </c>
      <c r="O357" s="35"/>
      <c r="P357" s="35"/>
      <c r="Q357" s="35"/>
      <c r="R357" s="35"/>
      <c r="S357" s="35"/>
      <c r="T357" s="35"/>
      <c r="U357" s="34"/>
    </row>
    <row r="358" spans="1:21" ht="29.25" customHeight="1" x14ac:dyDescent="0.2">
      <c r="A358" s="212"/>
      <c r="C358" s="43" t="str">
        <f>IF(VLOOKUP(D358,'Technical page'!$AO$584:$AQ$600,3,0)="OK","","major issue")</f>
        <v/>
      </c>
      <c r="D358" s="70" t="str">
        <f>'Chapter 6'!C16</f>
        <v>Q6.2</v>
      </c>
      <c r="E358" s="78" t="str">
        <f>'Chapter 6'!D16</f>
        <v>Jakým způsobem hodlá organizace přispívat k udržitelnému rozvoji?</v>
      </c>
      <c r="F358" s="79"/>
      <c r="G358" s="80"/>
      <c r="H358" s="79"/>
      <c r="I358" s="79"/>
      <c r="J358" s="79"/>
      <c r="K358" s="66"/>
      <c r="L358" s="93">
        <f>COUNTBLANK(N358:U358)</f>
        <v>8</v>
      </c>
      <c r="M358" s="207"/>
      <c r="N358" s="92" t="str">
        <f>IF(VLOOKUP(D358,'Specific reports'!$E$6:$H$112,4,FALSE)="increase score","ISO 9001","")</f>
        <v/>
      </c>
      <c r="O358" s="92" t="str">
        <f>IF(VLOOKUP(D358,'Specific reports'!$E$116:$H$222,4,FALSE)="increase score","ISO 14001","")</f>
        <v/>
      </c>
      <c r="P358" s="92" t="str">
        <f>IF(VLOOKUP(D358,'Specific reports'!$E$226:$H$332,4,FALSE)="increase score","ISO 26000","")</f>
        <v/>
      </c>
      <c r="Q358" s="92" t="str">
        <f>IF(VLOOKUP(D358,'Specific reports'!$E$336:$H$552,4,FALSE)="increase score","ISO 45001","")</f>
        <v/>
      </c>
      <c r="R358" s="92" t="str">
        <f>IF(VLOOKUP(D358,'Specific reports'!$E$556:$H$662,4,FALSE)="increase score","EMAS","")</f>
        <v/>
      </c>
      <c r="S358" s="92" t="str">
        <f>IF(VLOOKUP(D358,'Specific reports'!$E$666:$H$772,4,FALSE)="increase score","RC14001","")</f>
        <v/>
      </c>
      <c r="T358" s="92" t="str">
        <f>IF(VLOOKUP(D358,'Specific reports'!$E$776:$H$882,4,FALSE)="increase score","RCMS","")</f>
        <v/>
      </c>
      <c r="U358" s="35"/>
    </row>
    <row r="359" spans="1:21" ht="15" customHeight="1" x14ac:dyDescent="0.2">
      <c r="A359" s="212"/>
      <c r="C359" s="43"/>
      <c r="D359" s="71"/>
      <c r="E359" s="44" t="s">
        <v>205</v>
      </c>
      <c r="G359" s="72">
        <f>VLOOKUP(D358,'Technical page'!$B$584:$C$600,2,FALSE)</f>
        <v>4</v>
      </c>
      <c r="K359" s="73"/>
      <c r="N359" s="365" t="str">
        <f>CONCATENATE(G359," = ",HLOOKUP(" ",'Chapter 6'!D15:E20,Tips!G359+2))</f>
        <v>4 = Organizace zcela začlenila principy udržitelnosti do své obchodní strategie.</v>
      </c>
      <c r="O359" s="365"/>
      <c r="P359" s="365"/>
      <c r="Q359" s="365"/>
      <c r="R359" s="365"/>
      <c r="S359" s="365"/>
      <c r="T359" s="365"/>
      <c r="U359" s="365"/>
    </row>
    <row r="360" spans="1:21" ht="110.5" customHeight="1" thickBot="1" x14ac:dyDescent="0.25">
      <c r="A360" s="212"/>
      <c r="C360" s="43"/>
      <c r="D360" s="74"/>
      <c r="E360" s="75" t="s">
        <v>206</v>
      </c>
      <c r="F360" s="57"/>
      <c r="G360" s="76" t="str">
        <f>VLOOKUP(CONCATENATE(D358,$M$3),'Technical page'!$BG$584:$BI$651,3,FALSE)</f>
        <v>No need to immediately change strategy, however always seek improvement.</v>
      </c>
      <c r="H360" s="57"/>
      <c r="I360" s="57"/>
      <c r="J360" s="57"/>
      <c r="K360" s="77"/>
      <c r="N360" s="365"/>
      <c r="O360" s="365"/>
      <c r="P360" s="365"/>
      <c r="Q360" s="365"/>
      <c r="R360" s="365"/>
      <c r="S360" s="365"/>
      <c r="T360" s="365"/>
      <c r="U360" s="365"/>
    </row>
    <row r="361" spans="1:21" x14ac:dyDescent="0.2">
      <c r="A361" s="212"/>
      <c r="C361" s="43"/>
      <c r="N361" s="195" t="str">
        <f>IF($G$359=2,'Technical page'!$BL$589,"")</f>
        <v/>
      </c>
      <c r="O361" s="193"/>
      <c r="P361" s="193"/>
      <c r="Q361" s="193"/>
      <c r="R361" s="193"/>
      <c r="S361" s="193"/>
      <c r="T361" s="193"/>
      <c r="U361" s="193"/>
    </row>
    <row r="362" spans="1:21" x14ac:dyDescent="0.2">
      <c r="A362" s="212"/>
      <c r="C362" s="43"/>
      <c r="N362" s="195" t="str">
        <f>IF($G$359=2,'Technical page'!$BL$590,"")</f>
        <v/>
      </c>
      <c r="O362" s="193"/>
      <c r="P362" s="193"/>
      <c r="Q362" s="193"/>
      <c r="R362" s="193"/>
      <c r="S362" s="193"/>
      <c r="T362" s="193"/>
      <c r="U362" s="193"/>
    </row>
    <row r="363" spans="1:21" x14ac:dyDescent="0.2">
      <c r="A363" s="212"/>
      <c r="C363" s="43"/>
      <c r="N363" s="195" t="str">
        <f>IF($G$359=2,'Technical page'!$BL$591,"")</f>
        <v/>
      </c>
      <c r="O363" s="193"/>
      <c r="P363" s="193"/>
      <c r="Q363" s="193"/>
      <c r="R363" s="193"/>
      <c r="S363" s="193"/>
      <c r="T363" s="193"/>
      <c r="U363" s="193"/>
    </row>
    <row r="364" spans="1:21" ht="16" thickBot="1" x14ac:dyDescent="0.25">
      <c r="A364" s="212"/>
      <c r="B364" t="str">
        <f>'Chapter 6'!B22</f>
        <v>Komunikace</v>
      </c>
      <c r="C364" s="43"/>
      <c r="L364" s="93"/>
      <c r="M364" s="207"/>
      <c r="N364" s="35" t="str">
        <f>IF(L365=8,"","increase score for:")</f>
        <v>increase score for:</v>
      </c>
      <c r="O364" s="35"/>
      <c r="P364" s="35"/>
      <c r="Q364" s="35"/>
      <c r="R364" s="35"/>
      <c r="S364" s="35"/>
      <c r="T364" s="35"/>
      <c r="U364" s="34"/>
    </row>
    <row r="365" spans="1:21" ht="27.75" customHeight="1" x14ac:dyDescent="0.2">
      <c r="A365" s="212"/>
      <c r="C365" s="43" t="str">
        <f>IF(VLOOKUP(D365,'Technical page'!$AO$584:$AQ$600,3,0)="OK","","major issue")</f>
        <v/>
      </c>
      <c r="D365" s="70" t="str">
        <f>'Chapter 6'!C24</f>
        <v>Q6.3</v>
      </c>
      <c r="E365" s="78" t="str">
        <f>'Chapter 6'!D24</f>
        <v>Jakým způsobem komunikuje organizace zainteresovaných stran na téma udržitelnosti?</v>
      </c>
      <c r="F365" s="79"/>
      <c r="G365" s="80"/>
      <c r="H365" s="79"/>
      <c r="I365" s="79"/>
      <c r="J365" s="79"/>
      <c r="K365" s="66"/>
      <c r="L365" s="93">
        <f>COUNTBLANK(N365:U365)</f>
        <v>7</v>
      </c>
      <c r="M365" s="207"/>
      <c r="N365" s="92" t="str">
        <f>IF(VLOOKUP(D365,'Specific reports'!$E$6:$H$112,4,FALSE)="increase score","ISO 9001","")</f>
        <v/>
      </c>
      <c r="O365" s="92" t="str">
        <f>IF(VLOOKUP(D365,'Specific reports'!$E$116:$H$222,4,FALSE)="increase score","ISO 14001","")</f>
        <v/>
      </c>
      <c r="P365" s="92" t="str">
        <f>IF(VLOOKUP(D365,'Specific reports'!$E$226:$H$332,4,FALSE)="increase score","ISO 26000","")</f>
        <v>ISO 26000</v>
      </c>
      <c r="Q365" s="92" t="str">
        <f>IF(VLOOKUP(D365,'Specific reports'!$E$336:$H$552,4,FALSE)="increase score","ISO 45001","")</f>
        <v/>
      </c>
      <c r="R365" s="92" t="str">
        <f>IF(VLOOKUP(D365,'Specific reports'!$E$556:$H$662,4,FALSE)="increase score","EMAS","")</f>
        <v/>
      </c>
      <c r="S365" s="92" t="str">
        <f>IF(VLOOKUP(D365,'Specific reports'!$E$666:$H$772,4,FALSE)="increase score","RC14001","")</f>
        <v/>
      </c>
      <c r="T365" s="92" t="str">
        <f>IF(VLOOKUP(D365,'Specific reports'!$E$776:$H$882,4,FALSE)="increase score","RCMS","")</f>
        <v/>
      </c>
      <c r="U365" s="35"/>
    </row>
    <row r="366" spans="1:21" ht="15" customHeight="1" x14ac:dyDescent="0.2">
      <c r="A366" s="212"/>
      <c r="C366" s="43"/>
      <c r="D366" s="71"/>
      <c r="E366" s="44" t="s">
        <v>205</v>
      </c>
      <c r="G366" s="72">
        <f>VLOOKUP(D365,'Technical page'!$B$584:$C$600,2,FALSE)</f>
        <v>3</v>
      </c>
      <c r="K366" s="73"/>
      <c r="N366" s="365" t="str">
        <f>CONCATENATE(G366," = ",HLOOKUP(" ",'Chapter 6'!D23:E28,Tips!G366+2))</f>
        <v>3 = Organizace vede ad hoc externí komunikaci na téma udržitelnosti se zákazníky, pracovními partnery a komunitou.</v>
      </c>
      <c r="O366" s="365"/>
      <c r="P366" s="365"/>
      <c r="Q366" s="365"/>
      <c r="R366" s="365"/>
      <c r="S366" s="365"/>
      <c r="T366" s="365"/>
      <c r="U366" s="365"/>
    </row>
    <row r="367" spans="1:21" ht="125.5" customHeight="1" thickBot="1" x14ac:dyDescent="0.25">
      <c r="A367" s="212"/>
      <c r="C367" s="43"/>
      <c r="D367" s="74"/>
      <c r="E367" s="75" t="s">
        <v>206</v>
      </c>
      <c r="F367" s="57"/>
      <c r="G367" s="76" t="str">
        <f>VLOOKUP(CONCATENATE(D365,$M$3),'Technical page'!$BG$584:$BI$651,3,FALSE)</f>
        <v xml:space="preserve">Engage both internally and externally about sustainability topics. Publish yearly a full sustainability report on all material, issues with references to Global Reporting Initiative’s (GRI) Sustainability Reporting Guidelines or equivalent.
Sharing information about policies and performance on environmental, social and governance issues will help you build trust with your customers and partners, monitor and mitigate risk, and find ways to improve efficiency, resulting in a positive impact on your financial results. </v>
      </c>
      <c r="H367" s="57"/>
      <c r="I367" s="57"/>
      <c r="J367" s="57"/>
      <c r="K367" s="77"/>
      <c r="N367" s="365"/>
      <c r="O367" s="365"/>
      <c r="P367" s="365"/>
      <c r="Q367" s="365"/>
      <c r="R367" s="365"/>
      <c r="S367" s="365"/>
      <c r="T367" s="365"/>
      <c r="U367" s="365"/>
    </row>
    <row r="368" spans="1:21" ht="16" thickBot="1" x14ac:dyDescent="0.25">
      <c r="A368" s="212"/>
      <c r="B368" t="str">
        <f>'Chapter 6'!B30</f>
        <v>Udržitelné portfolio</v>
      </c>
      <c r="C368" s="43"/>
      <c r="L368" s="93"/>
      <c r="M368" s="207"/>
      <c r="N368" s="35" t="str">
        <f>IF(L369=8,"","increase score for:")</f>
        <v/>
      </c>
      <c r="O368" s="35"/>
      <c r="P368" s="35"/>
      <c r="Q368" s="35"/>
      <c r="R368" s="35"/>
      <c r="S368" s="35"/>
      <c r="T368" s="35"/>
      <c r="U368" s="34"/>
    </row>
    <row r="369" spans="1:21" ht="27.75" customHeight="1" x14ac:dyDescent="0.2">
      <c r="A369" s="212"/>
      <c r="C369" s="43" t="str">
        <f>IF(VLOOKUP(D369,'Technical page'!$AO$584:$AQ$600,3,0)="OK","","major issue")</f>
        <v/>
      </c>
      <c r="D369" s="70" t="str">
        <f>'Chapter 6'!C32</f>
        <v>Q6.4</v>
      </c>
      <c r="E369" s="78" t="str">
        <f>'Chapter 6'!D32</f>
        <v>Má organizace zavedený proces navrhování výrobků s lepšími výsledky udržitelnosti?</v>
      </c>
      <c r="F369" s="79"/>
      <c r="G369" s="80"/>
      <c r="H369" s="79"/>
      <c r="I369" s="79"/>
      <c r="J369" s="79"/>
      <c r="K369" s="66"/>
      <c r="L369" s="93">
        <f>COUNTBLANK(N369:U369)</f>
        <v>8</v>
      </c>
      <c r="M369" s="207"/>
      <c r="N369" s="92" t="str">
        <f>IF(VLOOKUP(D369,'Specific reports'!$E$6:$H$112,4,FALSE)="increase score","ISO 9001","")</f>
        <v/>
      </c>
      <c r="O369" s="92" t="str">
        <f>IF(VLOOKUP(D369,'Specific reports'!$E$116:$H$222,4,FALSE)="increase score","ISO 14001","")</f>
        <v/>
      </c>
      <c r="P369" s="92" t="str">
        <f>IF(VLOOKUP(D369,'Specific reports'!$E$226:$H$332,4,FALSE)="increase score","ISO 26000","")</f>
        <v/>
      </c>
      <c r="Q369" s="92" t="str">
        <f>IF(VLOOKUP(D369,'Specific reports'!$E$336:$H$552,4,FALSE)="increase score","ISO 45001","")</f>
        <v/>
      </c>
      <c r="R369" s="92" t="str">
        <f>IF(VLOOKUP(D369,'Specific reports'!$E$556:$H$662,4,FALSE)="increase score","EMAS","")</f>
        <v/>
      </c>
      <c r="S369" s="92" t="str">
        <f>IF(VLOOKUP(D369,'Specific reports'!$E$666:$H$772,4,FALSE)="increase score","RC14001","")</f>
        <v/>
      </c>
      <c r="T369" s="92" t="str">
        <f>IF(VLOOKUP(D369,'Specific reports'!$E$776:$H$882,4,FALSE)="increase score","RCMS","")</f>
        <v/>
      </c>
      <c r="U369" s="35"/>
    </row>
    <row r="370" spans="1:21" ht="15" customHeight="1" x14ac:dyDescent="0.2">
      <c r="A370" s="212"/>
      <c r="C370" s="43"/>
      <c r="D370" s="71"/>
      <c r="E370" s="44" t="s">
        <v>205</v>
      </c>
      <c r="G370" s="72">
        <f>VLOOKUP(D369,'Technical page'!$B$584:$C$600,2,FALSE)</f>
        <v>2</v>
      </c>
      <c r="K370" s="73"/>
      <c r="N370" s="365" t="str">
        <f>CONCATENATE(G370," = ",HLOOKUP(" ",'Chapter 6'!D31:E36,Tips!G370+2))</f>
        <v>2 = Organizace se dohodla na společném chápání toho, co znamená „udržitelnost“ v rámci produktových portfolií, identifikovala kritické zájmy zainteresovaných stran a klíčové body rozhodování při zpracování produktu.</v>
      </c>
      <c r="O370" s="365"/>
      <c r="P370" s="365"/>
      <c r="Q370" s="365"/>
      <c r="R370" s="365"/>
      <c r="S370" s="365"/>
      <c r="T370" s="365"/>
      <c r="U370" s="365"/>
    </row>
    <row r="371" spans="1:21" ht="36" customHeight="1" thickBot="1" x14ac:dyDescent="0.25">
      <c r="A371" s="212"/>
      <c r="C371" s="43"/>
      <c r="D371" s="74"/>
      <c r="E371" s="75" t="s">
        <v>206</v>
      </c>
      <c r="F371" s="57"/>
      <c r="G371" s="124" t="str">
        <f>VLOOKUP(CONCATENATE(D369,$M$3),'Technical page'!$BG$584:$BI$651,3,FALSE)</f>
        <v>Guidance on how to put in place a process to design products with improved sustainability outcomes is given by https://www.wbcsd.org/contentwbc/download/5870/80216</v>
      </c>
      <c r="H371" s="57"/>
      <c r="I371" s="57"/>
      <c r="J371" s="57"/>
      <c r="K371" s="77"/>
      <c r="N371" s="365"/>
      <c r="O371" s="365"/>
      <c r="P371" s="365"/>
      <c r="Q371" s="365"/>
      <c r="R371" s="365"/>
      <c r="S371" s="365"/>
      <c r="T371" s="365"/>
      <c r="U371" s="365"/>
    </row>
    <row r="372" spans="1:21" ht="16" thickBot="1" x14ac:dyDescent="0.25">
      <c r="A372" s="212"/>
      <c r="B372" t="str">
        <f>'Chapter 6'!B38</f>
        <v xml:space="preserve">Efektivnost zdrojů / oběhové hospodářství
</v>
      </c>
      <c r="C372" s="43"/>
      <c r="L372" s="93"/>
      <c r="M372" s="207"/>
      <c r="N372" s="35" t="str">
        <f>IF(L373=8,"","increase score for:")</f>
        <v/>
      </c>
      <c r="O372" s="35"/>
      <c r="P372" s="35"/>
      <c r="Q372" s="35"/>
      <c r="R372" s="35"/>
      <c r="S372" s="35"/>
      <c r="T372" s="35"/>
      <c r="U372" s="34"/>
    </row>
    <row r="373" spans="1:21" ht="23.25" customHeight="1" x14ac:dyDescent="0.2">
      <c r="A373" s="212"/>
      <c r="C373" s="43" t="str">
        <f>IF(VLOOKUP(D373,'Technical page'!$AO$584:$AQ$600,3,0)="OK","","major issue")</f>
        <v/>
      </c>
      <c r="D373" s="70" t="str">
        <f>'Chapter 6'!C40</f>
        <v>Q6.5</v>
      </c>
      <c r="E373" s="78" t="str">
        <f>'Chapter 6'!D40</f>
        <v>Jakým způsobem zvyšuje organizace efektivnost zdrojů ve svých výrobních procesech?</v>
      </c>
      <c r="F373" s="79"/>
      <c r="G373" s="80"/>
      <c r="H373" s="79"/>
      <c r="I373" s="79"/>
      <c r="J373" s="79"/>
      <c r="K373" s="66"/>
      <c r="L373" s="93">
        <f>COUNTBLANK(N373:U373)</f>
        <v>8</v>
      </c>
      <c r="M373" s="207"/>
      <c r="N373" s="92" t="str">
        <f>IF(VLOOKUP(D373,'Specific reports'!$E$6:$H$112,4,FALSE)="increase score","ISO 9001","")</f>
        <v/>
      </c>
      <c r="O373" s="92" t="str">
        <f>IF(VLOOKUP(D373,'Specific reports'!$E$116:$H$222,4,FALSE)="increase score","ISO 14001","")</f>
        <v/>
      </c>
      <c r="P373" s="92" t="str">
        <f>IF(VLOOKUP(D373,'Specific reports'!$E$226:$H$332,4,FALSE)="increase score","ISO 26000","")</f>
        <v/>
      </c>
      <c r="Q373" s="92" t="str">
        <f>IF(VLOOKUP(D373,'Specific reports'!$E$336:$H$552,4,FALSE)="increase score","ISO 45001","")</f>
        <v/>
      </c>
      <c r="R373" s="92" t="str">
        <f>IF(VLOOKUP(D373,'Specific reports'!$E$556:$H$662,4,FALSE)="increase score","EMAS","")</f>
        <v/>
      </c>
      <c r="S373" s="92" t="str">
        <f>IF(VLOOKUP(D373,'Specific reports'!$E$666:$H$772,4,FALSE)="increase score","RC14001","")</f>
        <v/>
      </c>
      <c r="T373" s="92" t="str">
        <f>IF(VLOOKUP(D373,'Specific reports'!$E$776:$H$882,4,FALSE)="increase score","RCMS","")</f>
        <v/>
      </c>
      <c r="U373" s="35"/>
    </row>
    <row r="374" spans="1:21" ht="15" customHeight="1" x14ac:dyDescent="0.2">
      <c r="A374" s="212"/>
      <c r="C374" s="43"/>
      <c r="D374" s="71"/>
      <c r="E374" s="44" t="s">
        <v>205</v>
      </c>
      <c r="G374" s="72">
        <f>VLOOKUP(D373,'Technical page'!$B$584:$C$600,2,FALSE)</f>
        <v>2</v>
      </c>
      <c r="K374" s="73"/>
      <c r="N374" s="365" t="str">
        <f>CONCATENATE(G374," = ",HLOOKUP(" ",'Chapter 6'!D39:E44,Tips!G374+2))</f>
        <v>2 = Organizace zavedla systém pro měření efektivity zdrojů ve svých výrobních procesech.</v>
      </c>
      <c r="O374" s="365"/>
      <c r="P374" s="365"/>
      <c r="Q374" s="365"/>
      <c r="R374" s="365"/>
      <c r="S374" s="365"/>
      <c r="T374" s="365"/>
      <c r="U374" s="365"/>
    </row>
    <row r="375" spans="1:21" ht="91.25" customHeight="1" thickBot="1" x14ac:dyDescent="0.25">
      <c r="A375" s="212"/>
      <c r="C375" s="43"/>
      <c r="D375" s="74"/>
      <c r="E375" s="75" t="s">
        <v>206</v>
      </c>
      <c r="F375" s="57"/>
      <c r="G375" s="76" t="str">
        <f>VLOOKUP(CONCATENATE(D373,$M$3),'Technical page'!$BG$584:$BI$651,3,FALSE)</f>
        <v>Put a process in place to improve the resource efficiency in your organisation's production processes.
Within this process, favor eco-designed products, bio-based raw materials, secondary raw materials from recycling, and re-use through implementation of criteria on these aspects in the purchasing selection, as an alternative to non-renewable raw materials.
Evaluate the effectiveness of this process is periodically.</v>
      </c>
      <c r="H375" s="57"/>
      <c r="I375" s="57"/>
      <c r="J375" s="57"/>
      <c r="K375" s="77"/>
      <c r="N375" s="365"/>
      <c r="O375" s="365"/>
      <c r="P375" s="365"/>
      <c r="Q375" s="365"/>
      <c r="R375" s="365"/>
      <c r="S375" s="365"/>
      <c r="T375" s="365"/>
      <c r="U375" s="365"/>
    </row>
    <row r="376" spans="1:21" ht="16" thickBot="1" x14ac:dyDescent="0.25">
      <c r="A376" s="212"/>
      <c r="C376" s="43"/>
      <c r="L376" s="93"/>
      <c r="M376" s="207"/>
      <c r="N376" s="35" t="str">
        <f>IF(L377=8,"","increase score for:")</f>
        <v/>
      </c>
      <c r="O376" s="35"/>
      <c r="P376" s="35"/>
      <c r="Q376" s="35"/>
      <c r="R376" s="35"/>
      <c r="S376" s="35"/>
      <c r="T376" s="35"/>
      <c r="U376" s="34"/>
    </row>
    <row r="377" spans="1:21" x14ac:dyDescent="0.2">
      <c r="A377" s="212"/>
      <c r="C377" s="43" t="str">
        <f>IF(VLOOKUP(D377,'Technical page'!$AO$584:$AQ$600,3,0)="OK","","major issue")</f>
        <v/>
      </c>
      <c r="D377" s="70" t="str">
        <f>'Chapter 6'!C46</f>
        <v>Q6.6</v>
      </c>
      <c r="E377" s="78" t="str">
        <f>'Chapter 6'!D46</f>
        <v>Jakým způsobem stimuluje organizace oběhové hospodářství prostřednictvím svých produktů?</v>
      </c>
      <c r="F377" s="49"/>
      <c r="G377" s="80"/>
      <c r="H377" s="49"/>
      <c r="I377" s="49"/>
      <c r="J377" s="49"/>
      <c r="K377" s="81"/>
      <c r="L377" s="93">
        <f>COUNTBLANK(N377:U377)</f>
        <v>8</v>
      </c>
      <c r="M377" s="207"/>
      <c r="N377" s="92" t="str">
        <f>IF(VLOOKUP(D377,'Specific reports'!$E$6:$H$112,4,FALSE)="increase score","ISO 9001","")</f>
        <v/>
      </c>
      <c r="O377" s="92" t="str">
        <f>IF(VLOOKUP(D377,'Specific reports'!$E$116:$H$222,4,FALSE)="increase score","ISO 14001","")</f>
        <v/>
      </c>
      <c r="P377" s="92" t="str">
        <f>IF(VLOOKUP(D377,'Specific reports'!$E$226:$H$332,4,FALSE)="increase score","ISO 26000","")</f>
        <v/>
      </c>
      <c r="Q377" s="92" t="str">
        <f>IF(VLOOKUP(D377,'Specific reports'!$E$336:$H$552,4,FALSE)="increase score","ISO 45001","")</f>
        <v/>
      </c>
      <c r="R377" s="92" t="str">
        <f>IF(VLOOKUP(D377,'Specific reports'!$E$556:$H$662,4,FALSE)="increase score","EMAS","")</f>
        <v/>
      </c>
      <c r="S377" s="92" t="str">
        <f>IF(VLOOKUP(D377,'Specific reports'!$E$666:$H$772,4,FALSE)="increase score","RC14001","")</f>
        <v/>
      </c>
      <c r="T377" s="92" t="str">
        <f>IF(VLOOKUP(D377,'Specific reports'!$E$776:$H$882,4,FALSE)="increase score","RCMS","")</f>
        <v/>
      </c>
      <c r="U377" s="35"/>
    </row>
    <row r="378" spans="1:21" ht="15" customHeight="1" x14ac:dyDescent="0.2">
      <c r="A378" s="212"/>
      <c r="C378" s="43"/>
      <c r="D378" s="71"/>
      <c r="E378" s="44" t="s">
        <v>205</v>
      </c>
      <c r="G378" s="72">
        <f>VLOOKUP(D377,'Technical page'!$B$584:$C$600,2,FALSE)</f>
        <v>3</v>
      </c>
      <c r="K378" s="73"/>
      <c r="N378" s="365" t="str">
        <f>CONCATENATE(G378," = ",HLOOKUP(" ",'Chapter 6'!D45:E50,Tips!G378+2))</f>
        <v>3 = Výrobky a obchodní procesy jsou koncipovány a přehodnocují se s ohledem na možnost recyklace a trvanlivost produktů organizace.
Výrobky organizace jsou navrženy za účelem snadnější recyklace a minimalizace množství vyrobeného odpadu.</v>
      </c>
      <c r="O378" s="365"/>
      <c r="P378" s="365"/>
      <c r="Q378" s="365"/>
      <c r="R378" s="365"/>
      <c r="S378" s="365"/>
      <c r="T378" s="365"/>
      <c r="U378" s="365"/>
    </row>
    <row r="379" spans="1:21" ht="66" customHeight="1" thickBot="1" x14ac:dyDescent="0.25">
      <c r="A379" s="212"/>
      <c r="C379" s="43"/>
      <c r="D379" s="74"/>
      <c r="E379" s="75" t="s">
        <v>206</v>
      </c>
      <c r="F379" s="57"/>
      <c r="G379" s="76" t="str">
        <f>VLOOKUP(CONCATENATE(D377,$M$3),'Technical page'!$BG$584:$BI$651,3,FALSE)</f>
        <v>Work with the value chain to improve circular solutions for your organisation’s products.
Share best practices with business partners.</v>
      </c>
      <c r="H379" s="57"/>
      <c r="I379" s="57"/>
      <c r="J379" s="57"/>
      <c r="K379" s="77"/>
      <c r="N379" s="365"/>
      <c r="O379" s="365"/>
      <c r="P379" s="365"/>
      <c r="Q379" s="365"/>
      <c r="R379" s="365"/>
      <c r="S379" s="365"/>
      <c r="T379" s="365"/>
      <c r="U379" s="365"/>
    </row>
    <row r="380" spans="1:21" ht="16" thickBot="1" x14ac:dyDescent="0.25">
      <c r="A380" s="212"/>
      <c r="C380" s="43"/>
      <c r="L380" s="93"/>
      <c r="M380" s="207"/>
      <c r="N380" s="35" t="str">
        <f>IF(L381=8,"","increase score for:")</f>
        <v/>
      </c>
      <c r="O380" s="35"/>
      <c r="P380" s="35"/>
      <c r="Q380" s="35"/>
      <c r="R380" s="35"/>
      <c r="S380" s="35"/>
      <c r="T380" s="35"/>
      <c r="U380" s="34"/>
    </row>
    <row r="381" spans="1:21" ht="31.5" customHeight="1" x14ac:dyDescent="0.2">
      <c r="A381" s="212"/>
      <c r="C381" s="43" t="str">
        <f>IF(VLOOKUP(D381,'Technical page'!$AO$584:$AQ$600,3,0)="OK","","major issue")</f>
        <v/>
      </c>
      <c r="D381" s="70" t="str">
        <f>'Chapter 6'!C52</f>
        <v>Q6.7</v>
      </c>
      <c r="E381" s="78" t="str">
        <f>'Chapter 6'!D52</f>
        <v>Jakým způsobem podporuje organizace inovace při vývoji produktů a řešení, které odpovídají výzvám udržitelnosti?</v>
      </c>
      <c r="F381" s="49"/>
      <c r="G381" s="80"/>
      <c r="H381" s="49"/>
      <c r="I381" s="49"/>
      <c r="J381" s="49"/>
      <c r="K381" s="81"/>
      <c r="L381" s="93">
        <f>COUNTBLANK(N381:U381)</f>
        <v>8</v>
      </c>
      <c r="M381" s="207"/>
      <c r="N381" s="92" t="str">
        <f>IF(VLOOKUP(D381,'Specific reports'!$E$6:$H$112,4,FALSE)="increase score","ISO 9001","")</f>
        <v/>
      </c>
      <c r="O381" s="92" t="str">
        <f>IF(VLOOKUP(D381,'Specific reports'!$E$116:$H$222,4,FALSE)="increase score","ISO 14001","")</f>
        <v/>
      </c>
      <c r="P381" s="92" t="str">
        <f>IF(VLOOKUP(D381,'Specific reports'!$E$226:$H$332,4,FALSE)="increase score","ISO 26000","")</f>
        <v/>
      </c>
      <c r="Q381" s="92" t="str">
        <f>IF(VLOOKUP(D381,'Specific reports'!$E$336:$H$552,4,FALSE)="increase score","ISO 45001","")</f>
        <v/>
      </c>
      <c r="R381" s="92" t="str">
        <f>IF(VLOOKUP(D381,'Specific reports'!$E$556:$H$662,4,FALSE)="increase score","EMAS","")</f>
        <v/>
      </c>
      <c r="S381" s="92" t="str">
        <f>IF(VLOOKUP(D381,'Specific reports'!$E$666:$H$772,4,FALSE)="increase score","RC14001","")</f>
        <v/>
      </c>
      <c r="T381" s="92" t="str">
        <f>IF(VLOOKUP(D381,'Specific reports'!$E$776:$H$882,4,FALSE)="increase score","RCMS","")</f>
        <v/>
      </c>
      <c r="U381" s="35"/>
    </row>
    <row r="382" spans="1:21" ht="15" customHeight="1" x14ac:dyDescent="0.2">
      <c r="A382" s="212"/>
      <c r="C382" s="43"/>
      <c r="D382" s="71"/>
      <c r="E382" s="44" t="s">
        <v>205</v>
      </c>
      <c r="G382" s="72">
        <f>VLOOKUP(D381,'Technical page'!$B$584:$C$600,2,FALSE)</f>
        <v>4</v>
      </c>
      <c r="K382" s="73"/>
      <c r="N382" s="365" t="str">
        <f>CONCATENATE(G382," = ",HLOOKUP(" ",'Chapter 6'!D51:E56,Tips!G382+2))</f>
        <v>4 = Organizace má zavedenou strategii a harmonogram.</v>
      </c>
      <c r="O382" s="365"/>
      <c r="P382" s="365"/>
      <c r="Q382" s="365"/>
      <c r="R382" s="365"/>
      <c r="S382" s="365"/>
      <c r="T382" s="365"/>
      <c r="U382" s="365"/>
    </row>
    <row r="383" spans="1:21" ht="35" customHeight="1" thickBot="1" x14ac:dyDescent="0.25">
      <c r="A383" s="212"/>
      <c r="C383" s="43"/>
      <c r="D383" s="74"/>
      <c r="E383" s="75" t="s">
        <v>206</v>
      </c>
      <c r="F383" s="57"/>
      <c r="G383" s="76" t="str">
        <f>VLOOKUP(CONCATENATE(D381,$M$3),'Technical page'!$BG$584:$BI$651,3,FALSE)</f>
        <v>No need to immediately change strategy, however always seek improvement.</v>
      </c>
      <c r="H383" s="57"/>
      <c r="I383" s="57"/>
      <c r="J383" s="57"/>
      <c r="K383" s="77"/>
      <c r="N383" s="365"/>
      <c r="O383" s="365"/>
      <c r="P383" s="365"/>
      <c r="Q383" s="365"/>
      <c r="R383" s="365"/>
      <c r="S383" s="365"/>
      <c r="T383" s="365"/>
      <c r="U383" s="365"/>
    </row>
    <row r="384" spans="1:21" ht="16" thickBot="1" x14ac:dyDescent="0.25">
      <c r="A384" s="212"/>
      <c r="C384" s="43"/>
      <c r="L384" s="93"/>
      <c r="M384" s="207"/>
      <c r="N384" s="35" t="str">
        <f>IF(L385=8,"","increase score for:")</f>
        <v/>
      </c>
      <c r="O384" s="35"/>
      <c r="P384" s="35"/>
      <c r="Q384" s="35"/>
      <c r="R384" s="35"/>
      <c r="S384" s="35"/>
      <c r="T384" s="35"/>
      <c r="U384" s="34"/>
    </row>
    <row r="385" spans="1:21" ht="30.75" customHeight="1" x14ac:dyDescent="0.2">
      <c r="A385" s="212"/>
      <c r="C385" s="43" t="str">
        <f>IF(VLOOKUP(D385,'Technical page'!$AO$584:$AQ$600,3,0)="OK","","major issue")</f>
        <v/>
      </c>
      <c r="D385" s="70" t="str">
        <f>'Chapter 6'!C58</f>
        <v>Q6.8</v>
      </c>
      <c r="E385" s="78" t="str">
        <f>'Chapter 6'!D58</f>
        <v>Jakým způsobem stimuluje organizace inovaci a spolupráci?</v>
      </c>
      <c r="F385" s="78"/>
      <c r="G385" s="80"/>
      <c r="H385" s="49"/>
      <c r="I385" s="49"/>
      <c r="J385" s="49"/>
      <c r="K385" s="81"/>
      <c r="L385" s="93">
        <f>COUNTBLANK(N385:U385)</f>
        <v>8</v>
      </c>
      <c r="M385" s="207"/>
      <c r="N385" s="92" t="str">
        <f>IF(VLOOKUP(D385,'Specific reports'!$E$6:$H$112,4,FALSE)="increase score","ISO 9001","")</f>
        <v/>
      </c>
      <c r="O385" s="92" t="str">
        <f>IF(VLOOKUP(D385,'Specific reports'!$E$116:$H$222,4,FALSE)="increase score","ISO 14001","")</f>
        <v/>
      </c>
      <c r="P385" s="92" t="str">
        <f>IF(VLOOKUP(D385,'Specific reports'!$E$226:$H$332,4,FALSE)="increase score","ISO 26000","")</f>
        <v/>
      </c>
      <c r="Q385" s="92" t="str">
        <f>IF(VLOOKUP(D385,'Specific reports'!$E$336:$H$552,4,FALSE)="increase score","ISO 45001","")</f>
        <v/>
      </c>
      <c r="R385" s="92" t="str">
        <f>IF(VLOOKUP(D385,'Specific reports'!$E$556:$H$662,4,FALSE)="increase score","EMAS","")</f>
        <v/>
      </c>
      <c r="S385" s="92" t="str">
        <f>IF(VLOOKUP(D385,'Specific reports'!$E$666:$H$772,4,FALSE)="increase score","RC14001","")</f>
        <v/>
      </c>
      <c r="T385" s="92" t="str">
        <f>IF(VLOOKUP(D385,'Specific reports'!$E$776:$H$882,4,FALSE)="increase score","RCMS","")</f>
        <v/>
      </c>
      <c r="U385" s="35"/>
    </row>
    <row r="386" spans="1:21" ht="15" customHeight="1" x14ac:dyDescent="0.2">
      <c r="A386" s="212"/>
      <c r="C386" s="43"/>
      <c r="D386" s="71"/>
      <c r="E386" s="44" t="s">
        <v>52</v>
      </c>
      <c r="G386" s="72">
        <f>VLOOKUP(D385,'Technical page'!$B$584:$C$600,2,FALSE)</f>
        <v>3</v>
      </c>
      <c r="K386" s="73"/>
      <c r="N386" s="365" t="str">
        <f>CONCATENATE(G386," = ",HLOOKUP(" ",'Chapter 6'!D57:E62,Tips!G386+2))</f>
        <v>3 = Organizace se podílí na spolupráci v oblasti inovací s průmyslovými partnery nebo akademickou obcí.</v>
      </c>
      <c r="O386" s="365"/>
      <c r="P386" s="365"/>
      <c r="Q386" s="365"/>
      <c r="R386" s="365"/>
      <c r="S386" s="365"/>
      <c r="T386" s="365"/>
      <c r="U386" s="365"/>
    </row>
    <row r="387" spans="1:21" ht="32" customHeight="1" thickBot="1" x14ac:dyDescent="0.25">
      <c r="A387" s="212"/>
      <c r="C387" s="43"/>
      <c r="D387" s="74"/>
      <c r="E387" s="75" t="s">
        <v>206</v>
      </c>
      <c r="F387" s="57"/>
      <c r="G387" s="76" t="str">
        <f>VLOOKUP(CONCATENATE(D385,$M$3),'Technical page'!$BG$584:$BI$651,3,FALSE)</f>
        <v>Set up innovation programmes with industrial or academical actors in which your organisation shares means (materials, budgets, resources, etc.).</v>
      </c>
      <c r="H387" s="57"/>
      <c r="I387" s="57"/>
      <c r="J387" s="57"/>
      <c r="K387" s="77"/>
      <c r="N387" s="365"/>
      <c r="O387" s="365"/>
      <c r="P387" s="365"/>
      <c r="Q387" s="365"/>
      <c r="R387" s="365"/>
      <c r="S387" s="365"/>
      <c r="T387" s="365"/>
      <c r="U387" s="365"/>
    </row>
    <row r="388" spans="1:21" ht="16" thickBot="1" x14ac:dyDescent="0.25">
      <c r="A388" s="212"/>
      <c r="C388" s="43"/>
      <c r="D388" s="88"/>
      <c r="E388" s="89"/>
      <c r="F388" s="90"/>
      <c r="G388" s="91"/>
      <c r="H388" s="90"/>
      <c r="I388" s="90"/>
      <c r="J388" s="90"/>
      <c r="K388" s="90"/>
      <c r="L388" s="93"/>
      <c r="M388" s="207"/>
      <c r="N388" s="35" t="str">
        <f>IF(L389=8,"","increase score for:")</f>
        <v/>
      </c>
      <c r="O388" s="35"/>
      <c r="P388" s="35"/>
      <c r="Q388" s="35"/>
      <c r="R388" s="35"/>
      <c r="S388" s="35"/>
      <c r="T388" s="35"/>
      <c r="U388" s="34"/>
    </row>
    <row r="389" spans="1:21" ht="33" customHeight="1" x14ac:dyDescent="0.2">
      <c r="A389" s="212"/>
      <c r="C389" s="43" t="str">
        <f>IF(VLOOKUP(D389,'Technical page'!$AO$584:$AQ$600,3,0)="OK","","major issue")</f>
        <v/>
      </c>
      <c r="D389" s="70" t="str">
        <f>'Chapter 6'!C64</f>
        <v>Q6.9</v>
      </c>
      <c r="E389" s="78" t="str">
        <f>'Chapter 6'!D64</f>
        <v>Jakým způsobem podporuje organizace udržitelné způsoby spotřeby?</v>
      </c>
      <c r="F389" s="49"/>
      <c r="G389" s="80"/>
      <c r="H389" s="49"/>
      <c r="I389" s="49"/>
      <c r="J389" s="49"/>
      <c r="K389" s="81"/>
      <c r="L389" s="93">
        <f>COUNTBLANK(N389:U389)</f>
        <v>8</v>
      </c>
      <c r="M389" s="207"/>
      <c r="N389" s="92" t="str">
        <f>IF(VLOOKUP(D389,'Specific reports'!$E$6:$H$112,4,FALSE)="increase score","ISO 9001","")</f>
        <v/>
      </c>
      <c r="O389" s="92" t="str">
        <f>IF(VLOOKUP(D389,'Specific reports'!$E$116:$H$222,4,FALSE)="increase score","ISO 14001","")</f>
        <v/>
      </c>
      <c r="P389" s="92" t="str">
        <f>IF(VLOOKUP(D389,'Specific reports'!$E$226:$H$332,4,FALSE)="increase score","ISO 26000","")</f>
        <v/>
      </c>
      <c r="Q389" s="92" t="str">
        <f>IF(VLOOKUP(D389,'Specific reports'!$E$336:$H$552,4,FALSE)="increase score","ISO 45001","")</f>
        <v/>
      </c>
      <c r="R389" s="92" t="str">
        <f>IF(VLOOKUP(D389,'Specific reports'!$E$556:$H$662,4,FALSE)="increase score","EMAS","")</f>
        <v/>
      </c>
      <c r="S389" s="92" t="str">
        <f>IF(VLOOKUP(D389,'Specific reports'!$E$666:$H$772,4,FALSE)="increase score","RC14001","")</f>
        <v/>
      </c>
      <c r="T389" s="92" t="str">
        <f>IF(VLOOKUP(D389,'Specific reports'!$E$776:$H$882,4,FALSE)="increase score","RCMS","")</f>
        <v/>
      </c>
      <c r="U389" s="35"/>
    </row>
    <row r="390" spans="1:21" ht="15" customHeight="1" x14ac:dyDescent="0.2">
      <c r="A390" s="212"/>
      <c r="C390" s="43"/>
      <c r="D390" s="71"/>
      <c r="E390" s="44" t="s">
        <v>205</v>
      </c>
      <c r="G390" s="72">
        <f>VLOOKUP(D389,'Technical page'!$B$584:$C$600,2,FALSE)</f>
        <v>3</v>
      </c>
      <c r="K390" s="73"/>
      <c r="N390" s="365" t="str">
        <f>CONCATENATE(G390," = ",HLOOKUP(" ",'Chapter 6'!D63:E68,Tips!G390+2))</f>
        <v>3 = Organizace spolupracuje s partnery v chemickém průmyslu s cílem podporovat udržitelné způsoby spotřeby.</v>
      </c>
      <c r="O390" s="365"/>
      <c r="P390" s="365"/>
      <c r="Q390" s="365"/>
      <c r="R390" s="365"/>
      <c r="S390" s="365"/>
      <c r="T390" s="365"/>
      <c r="U390" s="365"/>
    </row>
    <row r="391" spans="1:21" ht="35.25" customHeight="1" thickBot="1" x14ac:dyDescent="0.25">
      <c r="A391" s="212"/>
      <c r="C391" s="43"/>
      <c r="D391" s="74"/>
      <c r="E391" s="75" t="s">
        <v>206</v>
      </c>
      <c r="F391" s="57"/>
      <c r="G391" s="76" t="str">
        <f>VLOOKUP(CONCATENATE(D389,$M$3),'Technical page'!$BG$584:$BI$651,3,FALSE)</f>
        <v>Engage your organisation's stakeholders to promote more sustainable consumption (guides, white papers, debates, etc.).</v>
      </c>
      <c r="H391" s="57"/>
      <c r="I391" s="57"/>
      <c r="J391" s="57"/>
      <c r="K391" s="77"/>
      <c r="N391" s="365"/>
      <c r="O391" s="365"/>
      <c r="P391" s="365"/>
      <c r="Q391" s="365"/>
      <c r="R391" s="365"/>
      <c r="S391" s="365"/>
      <c r="T391" s="365"/>
      <c r="U391" s="365"/>
    </row>
    <row r="392" spans="1:21" ht="16" thickBot="1" x14ac:dyDescent="0.25">
      <c r="A392" s="212"/>
      <c r="B392" t="str">
        <f>'Chapter 6'!B70</f>
        <v xml:space="preserve">Používání vody </v>
      </c>
      <c r="C392" s="43"/>
      <c r="L392" s="93"/>
      <c r="M392" s="207"/>
      <c r="N392" s="35" t="str">
        <f>IF(L393=8,"","increase score for:")</f>
        <v/>
      </c>
      <c r="O392" s="35"/>
      <c r="P392" s="35"/>
      <c r="Q392" s="35"/>
      <c r="R392" s="35"/>
      <c r="S392" s="35"/>
      <c r="T392" s="35"/>
      <c r="U392" s="34"/>
    </row>
    <row r="393" spans="1:21" ht="30" customHeight="1" x14ac:dyDescent="0.2">
      <c r="A393" s="212"/>
      <c r="C393" s="43" t="str">
        <f>IF(VLOOKUP(D393,'Technical page'!$AO$584:$AQ$600,3,0)="OK","","major issue")</f>
        <v/>
      </c>
      <c r="D393" s="70" t="str">
        <f>'Chapter 6'!C72</f>
        <v>Q6.10</v>
      </c>
      <c r="E393" s="78" t="str">
        <f>'Chapter 6'!D72</f>
        <v>Jakým způsobem organizace kontroluje a optimalizuje spotřebu vody?</v>
      </c>
      <c r="F393" s="49"/>
      <c r="G393" s="80"/>
      <c r="H393" s="49"/>
      <c r="I393" s="49"/>
      <c r="J393" s="49"/>
      <c r="K393" s="81"/>
      <c r="L393" s="93">
        <f>COUNTBLANK(N393:U393)</f>
        <v>8</v>
      </c>
      <c r="M393" s="207"/>
      <c r="N393" s="92" t="str">
        <f>IF(VLOOKUP(D393,'Specific reports'!$E$6:$H$112,4,FALSE)="increase score","ISO 9001","")</f>
        <v/>
      </c>
      <c r="O393" s="92" t="str">
        <f>IF(VLOOKUP(D393,'Specific reports'!$E$116:$H$222,4,FALSE)="increase score","ISO 14001","")</f>
        <v/>
      </c>
      <c r="P393" s="92" t="str">
        <f>IF(VLOOKUP(D393,'Specific reports'!$E$226:$H$332,4,FALSE)="increase score","ISO 26000","")</f>
        <v/>
      </c>
      <c r="Q393" s="92" t="str">
        <f>IF(VLOOKUP(D393,'Specific reports'!$E$336:$H$552,4,FALSE)="increase score","ISO 45001","")</f>
        <v/>
      </c>
      <c r="R393" s="92" t="str">
        <f>IF(VLOOKUP(D393,'Specific reports'!$E$556:$H$662,4,FALSE)="increase score","EMAS","")</f>
        <v/>
      </c>
      <c r="S393" s="92" t="str">
        <f>IF(VLOOKUP(D393,'Specific reports'!$E$666:$H$772,4,FALSE)="increase score","RC14001","")</f>
        <v/>
      </c>
      <c r="T393" s="92" t="str">
        <f>IF(VLOOKUP(D393,'Specific reports'!$E$776:$H$882,4,FALSE)="increase score","RCMS","")</f>
        <v/>
      </c>
      <c r="U393" s="35"/>
    </row>
    <row r="394" spans="1:21" ht="15" customHeight="1" x14ac:dyDescent="0.2">
      <c r="A394" s="212"/>
      <c r="C394" s="43"/>
      <c r="D394" s="71"/>
      <c r="E394" s="44" t="s">
        <v>205</v>
      </c>
      <c r="G394" s="72">
        <f>VLOOKUP(D393,'Technical page'!$B$584:$C$600,2,FALSE)</f>
        <v>4</v>
      </c>
      <c r="K394" s="73"/>
      <c r="N394" s="365" t="str">
        <f>CONCATENATE(G394," = ",HLOOKUP(" ",'Chapter 6'!D71:E76,Tips!G394+2))</f>
        <v>4 = Organizace uplatňuje principy vodního hospodářství (např. Principy Evropského vodního hospodářství (EWS) nebo podobné). Zohledňuje přitom místní citlivost a zásoby vody. Pravidelně investuje do účinnějších vodohospodářských technologií a podporuje vsakování dešťové vody z míst (střechy, silnice) v zemi s cílem spolupodílet se na obnově zásob podzemní vody.</v>
      </c>
      <c r="O394" s="365"/>
      <c r="P394" s="365"/>
      <c r="Q394" s="365"/>
      <c r="R394" s="365"/>
      <c r="S394" s="365"/>
      <c r="T394" s="365"/>
      <c r="U394" s="365"/>
    </row>
    <row r="395" spans="1:21" ht="62" customHeight="1" thickBot="1" x14ac:dyDescent="0.25">
      <c r="A395" s="212"/>
      <c r="C395" s="43"/>
      <c r="D395" s="74"/>
      <c r="E395" s="75" t="s">
        <v>206</v>
      </c>
      <c r="F395" s="57"/>
      <c r="G395" s="76" t="str">
        <f>VLOOKUP(CONCATENATE(D393,$M$3),'Technical page'!$BG$584:$BI$651,3,FALSE)</f>
        <v>No need to immediately change strategy, however always seek improvement.</v>
      </c>
      <c r="H395" s="57"/>
      <c r="I395" s="57"/>
      <c r="J395" s="57"/>
      <c r="K395" s="77"/>
      <c r="N395" s="365"/>
      <c r="O395" s="365"/>
      <c r="P395" s="365"/>
      <c r="Q395" s="365"/>
      <c r="R395" s="365"/>
      <c r="S395" s="365"/>
      <c r="T395" s="365"/>
      <c r="U395" s="365"/>
    </row>
    <row r="396" spans="1:21" x14ac:dyDescent="0.2">
      <c r="A396" s="212"/>
      <c r="C396" s="43"/>
      <c r="N396" s="195" t="str">
        <f>IF(G394&lt;4,'Technical page'!$BL$621,"")</f>
        <v/>
      </c>
      <c r="O396" s="193"/>
      <c r="P396" s="193"/>
      <c r="Q396" s="193"/>
      <c r="R396" s="193"/>
      <c r="S396" s="193"/>
      <c r="T396" s="193"/>
      <c r="U396" s="193"/>
    </row>
    <row r="397" spans="1:21" x14ac:dyDescent="0.2">
      <c r="A397" s="212"/>
      <c r="C397" s="43"/>
      <c r="G397" s="194"/>
      <c r="N397" s="195" t="str">
        <f>IF(G394&lt;4,'Technical page'!$BL$622,"")</f>
        <v/>
      </c>
      <c r="O397" s="193"/>
      <c r="P397" s="193"/>
      <c r="Q397" s="193"/>
      <c r="R397" s="193"/>
      <c r="S397" s="193"/>
      <c r="T397" s="193"/>
      <c r="U397" s="193"/>
    </row>
    <row r="398" spans="1:21" ht="16" thickBot="1" x14ac:dyDescent="0.25">
      <c r="A398" s="212"/>
      <c r="B398" t="str">
        <f>'Chapter 6'!B78</f>
        <v>Využívání půdy a biodiverzita</v>
      </c>
      <c r="C398" s="43"/>
      <c r="L398" s="93"/>
      <c r="M398" s="207"/>
      <c r="N398" s="35" t="str">
        <f>IF(L399=8,"","increase score for:")</f>
        <v/>
      </c>
      <c r="O398" s="35"/>
      <c r="P398" s="35"/>
      <c r="Q398" s="35"/>
      <c r="R398" s="35"/>
      <c r="S398" s="35"/>
      <c r="T398" s="35"/>
      <c r="U398" s="34"/>
    </row>
    <row r="399" spans="1:21" ht="32.25" customHeight="1" x14ac:dyDescent="0.2">
      <c r="A399" s="212"/>
      <c r="C399" s="43" t="str">
        <f>IF(VLOOKUP(D399,'Technical page'!$AO$584:$AQ$600,3,0)="OK","","major issue")</f>
        <v/>
      </c>
      <c r="D399" s="70" t="str">
        <f>'Chapter 6'!C80</f>
        <v>Q6.11</v>
      </c>
      <c r="E399" s="78" t="str">
        <f>'Chapter 6'!D80</f>
        <v>Jakým způsobem se řídí vliv organizace na biodiverzitu a ekosystém?</v>
      </c>
      <c r="F399" s="49"/>
      <c r="G399" s="80"/>
      <c r="H399" s="49"/>
      <c r="I399" s="49"/>
      <c r="J399" s="49"/>
      <c r="K399" s="81"/>
      <c r="L399" s="93">
        <f>COUNTBLANK(N399:U399)</f>
        <v>8</v>
      </c>
      <c r="M399" s="207" t="b">
        <v>1</v>
      </c>
      <c r="N399" s="92" t="str">
        <f>IF(VLOOKUP(D399,'Specific reports'!$E$6:$H$112,4,FALSE)="increase score","ISO 9001","")</f>
        <v/>
      </c>
      <c r="O399" s="92" t="str">
        <f>IF(VLOOKUP(D399,'Specific reports'!$E$116:$H$222,4,FALSE)="increase score","ISO 14001","")</f>
        <v/>
      </c>
      <c r="P399" s="92" t="str">
        <f>IF(VLOOKUP(D399,'Specific reports'!$E$226:$H$332,4,FALSE)="increase score","ISO 26000","")</f>
        <v/>
      </c>
      <c r="Q399" s="92" t="str">
        <f>IF(VLOOKUP(D399,'Specific reports'!$E$336:$H$552,4,FALSE)="increase score","ISO 45001","")</f>
        <v/>
      </c>
      <c r="R399" s="92" t="str">
        <f>IF(VLOOKUP(D399,'Specific reports'!$E$556:$H$662,4,FALSE)="increase score","EMAS","")</f>
        <v/>
      </c>
      <c r="S399" s="92" t="str">
        <f>IF(VLOOKUP(D399,'Specific reports'!$E$666:$H$772,4,FALSE)="increase score","RC14001","")</f>
        <v/>
      </c>
      <c r="T399" s="92" t="str">
        <f>IF(VLOOKUP(D399,'Specific reports'!$E$776:$H$882,4,FALSE)="increase score","RCMS","")</f>
        <v/>
      </c>
      <c r="U399" s="35"/>
    </row>
    <row r="400" spans="1:21" ht="15" customHeight="1" x14ac:dyDescent="0.2">
      <c r="A400" s="212"/>
      <c r="C400" s="43"/>
      <c r="D400" s="71"/>
      <c r="E400" s="44" t="s">
        <v>205</v>
      </c>
      <c r="G400" s="72">
        <f>VLOOKUP(D399,'Technical page'!$B$584:$C$600,2,FALSE)</f>
        <v>2</v>
      </c>
      <c r="K400" s="73"/>
      <c r="N400" s="365" t="str">
        <f>CONCATENATE(G400," = ",HLOOKUP(" ",'Chapter 6'!D79:E84,Tips!G400+2))</f>
        <v>2 = Organizace identifikovala dopad svých výrobních míst a produktů na biodiverzitu a specificky citlivé okolní prostředí a zavedla akční plán pro omezení jejího vlivu (např. snížením spotřeby papíru s cílem zamezení zabránit odlesňování, instalací tzv. zelených střech, obydlí pro hmyz atd.).</v>
      </c>
      <c r="O400" s="365"/>
      <c r="P400" s="365"/>
      <c r="Q400" s="365"/>
      <c r="R400" s="365"/>
      <c r="S400" s="365"/>
      <c r="T400" s="365"/>
      <c r="U400" s="365"/>
    </row>
    <row r="401" spans="1:21" ht="189.75" customHeight="1" thickBot="1" x14ac:dyDescent="0.25">
      <c r="A401" s="212"/>
      <c r="C401" s="43"/>
      <c r="D401" s="74"/>
      <c r="E401" s="75" t="s">
        <v>206</v>
      </c>
      <c r="F401" s="57"/>
      <c r="G401" s="124" t="str">
        <f>VLOOKUP(CONCATENATE(D399,$M$3),'Technical page'!$BG$584:$BI$651,3,FALSE)</f>
        <v>Set up indicators (human, financial and organisational) in order to protect biodiversity. Ex: evolution of practices on the maintenance of green spaces (type of weeding, frequency of mowing, species planted little greedy water ...), equipment for the protection of birdlife on structures at height, etc.
Among the valuable guidance documents, there is http://www.teebweb.org/areas-of-work/teeb-for-business/</v>
      </c>
      <c r="H401" s="57"/>
      <c r="I401" s="57"/>
      <c r="J401" s="57"/>
      <c r="K401" s="77"/>
      <c r="N401" s="365"/>
      <c r="O401" s="365"/>
      <c r="P401" s="365"/>
      <c r="Q401" s="365"/>
      <c r="R401" s="365"/>
      <c r="S401" s="365"/>
      <c r="T401" s="365"/>
      <c r="U401" s="365"/>
    </row>
    <row r="402" spans="1:21" ht="16" thickBot="1" x14ac:dyDescent="0.25">
      <c r="A402" s="212"/>
      <c r="C402" s="43"/>
      <c r="L402" s="93"/>
      <c r="M402" s="207"/>
      <c r="N402" s="35" t="str">
        <f>IF(L403=8,"","increase score for:")</f>
        <v/>
      </c>
      <c r="O402" s="35"/>
      <c r="P402" s="35"/>
      <c r="Q402" s="35"/>
      <c r="R402" s="35"/>
      <c r="S402" s="35"/>
      <c r="T402" s="35"/>
      <c r="U402" s="34"/>
    </row>
    <row r="403" spans="1:21" ht="30.75" customHeight="1" x14ac:dyDescent="0.2">
      <c r="A403" s="212"/>
      <c r="C403" s="43" t="str">
        <f>IF(VLOOKUP(D403,'Technical page'!$AO$584:$AQ$600,3,0)="OK","","major issue")</f>
        <v/>
      </c>
      <c r="D403" s="70" t="str">
        <f>'Chapter 6'!C86</f>
        <v>Q6.12</v>
      </c>
      <c r="E403" s="78" t="str">
        <f>'Chapter 6'!D86</f>
        <v>Jakým způsobem posuzuje organizace svou závislost na přírodních zdrojích (ekosystémech)?</v>
      </c>
      <c r="F403" s="49"/>
      <c r="G403" s="80"/>
      <c r="H403" s="49"/>
      <c r="I403" s="49"/>
      <c r="J403" s="49"/>
      <c r="K403" s="81"/>
      <c r="L403" s="93">
        <f>COUNTBLANK(N403:U403)</f>
        <v>8</v>
      </c>
      <c r="M403" s="207"/>
      <c r="N403" s="92" t="str">
        <f>IF(VLOOKUP(D403,'Specific reports'!$E$6:$H$112,4,FALSE)="increase score","ISO 9001","")</f>
        <v/>
      </c>
      <c r="O403" s="92" t="str">
        <f>IF(VLOOKUP(D403,'Specific reports'!$E$116:$H$222,4,FALSE)="increase score","ISO 14001","")</f>
        <v/>
      </c>
      <c r="P403" s="92" t="str">
        <f>IF(VLOOKUP(D403,'Specific reports'!$E$226:$H$332,4,FALSE)="increase score","ISO 26000","")</f>
        <v/>
      </c>
      <c r="Q403" s="92" t="str">
        <f>IF(VLOOKUP(D403,'Specific reports'!$E$336:$H$552,4,FALSE)="increase score","ISO 45001","")</f>
        <v/>
      </c>
      <c r="R403" s="92" t="str">
        <f>IF(VLOOKUP(D403,'Specific reports'!$E$556:$H$662,4,FALSE)="increase score","EMAS","")</f>
        <v/>
      </c>
      <c r="S403" s="92" t="str">
        <f>IF(VLOOKUP(D403,'Specific reports'!$E$666:$H$772,4,FALSE)="increase score","RC14001","")</f>
        <v/>
      </c>
      <c r="T403" s="92" t="str">
        <f>IF(VLOOKUP(D403,'Specific reports'!$E$776:$H$882,4,FALSE)="increase score","RCMS","")</f>
        <v/>
      </c>
      <c r="U403" s="35"/>
    </row>
    <row r="404" spans="1:21" ht="15" customHeight="1" x14ac:dyDescent="0.2">
      <c r="A404" s="212"/>
      <c r="C404" s="43"/>
      <c r="D404" s="71"/>
      <c r="E404" s="44" t="s">
        <v>205</v>
      </c>
      <c r="G404" s="72">
        <f>VLOOKUP(D403,'Technical page'!$B$584:$C$600,2,FALSE)</f>
        <v>3</v>
      </c>
      <c r="K404" s="73"/>
      <c r="N404" s="365" t="str">
        <f>CONCATENATE(G404," = ",HLOOKUP(" ",'Chapter 6'!D85:E90,Tips!G404+2))</f>
        <v>3 = Organizace zavedla určitá konkrétní opatření na ochranu služeb poskytovaných ekosystémy pro svou činnost (např. závislost na určitých surovinách).</v>
      </c>
      <c r="O404" s="365"/>
      <c r="P404" s="365"/>
      <c r="Q404" s="365"/>
      <c r="R404" s="365"/>
      <c r="S404" s="365"/>
      <c r="T404" s="365"/>
      <c r="U404" s="365"/>
    </row>
    <row r="405" spans="1:21" ht="74.5" customHeight="1" thickBot="1" x14ac:dyDescent="0.25">
      <c r="A405" s="212"/>
      <c r="C405" s="43"/>
      <c r="D405" s="74"/>
      <c r="E405" s="75" t="s">
        <v>206</v>
      </c>
      <c r="F405" s="57"/>
      <c r="G405" s="124" t="str">
        <f>VLOOKUP(CONCATENATE(D403,$M$3),'Technical page'!$BG$584:$BI$651,3,FALSE)</f>
        <v>Put in place a structured approach to safeguard the services provided by the surrounding flora and fauna (e.g. dependence on certain raw materials). Communicate externally about your organisation's results and share best practices.
Among the valuable guidance documents, there is http://www.teebweb.org/areas-of-work/teeb-for-business/</v>
      </c>
      <c r="H405" s="57"/>
      <c r="I405" s="57"/>
      <c r="J405" s="57"/>
      <c r="K405" s="77"/>
      <c r="N405" s="365"/>
      <c r="O405" s="365"/>
      <c r="P405" s="365"/>
      <c r="Q405" s="365"/>
      <c r="R405" s="365"/>
      <c r="S405" s="365"/>
      <c r="T405" s="365"/>
      <c r="U405" s="365"/>
    </row>
    <row r="406" spans="1:21" ht="16" thickBot="1" x14ac:dyDescent="0.25">
      <c r="A406" s="212"/>
      <c r="B406" t="str">
        <f>'Chapter 6'!B92</f>
        <v>Klima a využívání energie</v>
      </c>
      <c r="C406" s="43"/>
      <c r="L406" s="93"/>
      <c r="M406" s="207"/>
      <c r="N406" s="35" t="str">
        <f>IF(L407=8,"","increase score for:")</f>
        <v/>
      </c>
      <c r="O406" s="35"/>
      <c r="P406" s="35"/>
      <c r="Q406" s="35"/>
      <c r="R406" s="35"/>
      <c r="S406" s="35"/>
      <c r="T406" s="35"/>
      <c r="U406" s="34"/>
    </row>
    <row r="407" spans="1:21" ht="32.25" customHeight="1" x14ac:dyDescent="0.2">
      <c r="A407" s="212"/>
      <c r="C407" s="43" t="str">
        <f>IF(VLOOKUP(D407,'Technical page'!$AO$584:$AQ$600,3,0)="OK","","major issue")</f>
        <v/>
      </c>
      <c r="D407" s="70" t="str">
        <f>'Chapter 6'!C94</f>
        <v>Q6.13</v>
      </c>
      <c r="E407" s="78" t="str">
        <f>'Chapter 6'!D94</f>
        <v>Jakým způsobem řídí organizace svou spotřebu energie?</v>
      </c>
      <c r="F407" s="49"/>
      <c r="G407" s="80"/>
      <c r="H407" s="49"/>
      <c r="I407" s="49"/>
      <c r="J407" s="49"/>
      <c r="K407" s="81"/>
      <c r="L407" s="93">
        <f>COUNTBLANK(N407:U407)</f>
        <v>8</v>
      </c>
      <c r="M407" s="207"/>
      <c r="N407" s="92" t="str">
        <f>IF(VLOOKUP(D407,'Specific reports'!$E$6:$H$112,4,FALSE)="increase score","ISO 9001","")</f>
        <v/>
      </c>
      <c r="O407" s="92" t="str">
        <f>IF(VLOOKUP(D407,'Specific reports'!$E$116:$H$222,4,FALSE)="increase score","ISO 14001","")</f>
        <v/>
      </c>
      <c r="P407" s="92" t="str">
        <f>IF(VLOOKUP(D407,'Specific reports'!$E$226:$H$332,4,FALSE)="increase score","ISO 26000","")</f>
        <v/>
      </c>
      <c r="Q407" s="92" t="str">
        <f>IF(VLOOKUP(D407,'Specific reports'!$E$336:$H$552,4,FALSE)="increase score","ISO 45001","")</f>
        <v/>
      </c>
      <c r="R407" s="92" t="str">
        <f>IF(VLOOKUP(D407,'Specific reports'!$E$556:$H$662,4,FALSE)="increase score","EMAS","")</f>
        <v/>
      </c>
      <c r="S407" s="92" t="str">
        <f>IF(VLOOKUP(D407,'Specific reports'!$E$666:$H$772,4,FALSE)="increase score","RC14001","")</f>
        <v/>
      </c>
      <c r="T407" s="92" t="str">
        <f>IF(VLOOKUP(D407,'Specific reports'!$E$776:$H$882,4,FALSE)="increase score","RCMS","")</f>
        <v/>
      </c>
      <c r="U407" s="35"/>
    </row>
    <row r="408" spans="1:21" ht="15" customHeight="1" x14ac:dyDescent="0.2">
      <c r="A408" s="212"/>
      <c r="C408" s="43"/>
      <c r="D408" s="71"/>
      <c r="E408" s="44" t="s">
        <v>205</v>
      </c>
      <c r="G408" s="72">
        <f>VLOOKUP(D407,'Technical page'!$B$584:$C$600,2,FALSE)</f>
        <v>4</v>
      </c>
      <c r="K408" s="73"/>
      <c r="N408" s="365" t="str">
        <f>CONCATENATE(G408," = ",HLOOKUP(" ",'Chapter 6'!D93:E98,Tips!G408+2))</f>
        <v>4 = Organizace analyzuje využití a spotřebu energie na základě měření a dalších údajů, identifikuje významná využití energie SEU (včetně příslušných proměnných; současná energetická náročnost; osoba (osoby) ovlivňující tuto SEU), určuje a upřednostňuje příležitosti pro zlepšení energetické výkonnosti; a odhaduje budoucí spotřebu energie a spotřebu energie. Účinnost plánu snižování spotřeby energie je pravidelně vyhodnocována a zlepšována prostřednictvím energetického přezkumu.</v>
      </c>
      <c r="O408" s="365"/>
      <c r="P408" s="365"/>
      <c r="Q408" s="365"/>
      <c r="R408" s="365"/>
      <c r="S408" s="365"/>
      <c r="T408" s="365"/>
      <c r="U408" s="365"/>
    </row>
    <row r="409" spans="1:21" ht="93" customHeight="1" thickBot="1" x14ac:dyDescent="0.25">
      <c r="A409" s="212"/>
      <c r="C409" s="43"/>
      <c r="D409" s="74"/>
      <c r="E409" s="75" t="s">
        <v>206</v>
      </c>
      <c r="F409" s="57"/>
      <c r="G409" s="76" t="str">
        <f>VLOOKUP(CONCATENATE(D407,$M$3),'Technical page'!$BG$584:$BI$651,3,FALSE)</f>
        <v>No need to immediately change strategy, however always seek improvement.</v>
      </c>
      <c r="H409" s="57"/>
      <c r="I409" s="57"/>
      <c r="J409" s="57"/>
      <c r="K409" s="77"/>
      <c r="N409" s="365"/>
      <c r="O409" s="365"/>
      <c r="P409" s="365"/>
      <c r="Q409" s="365"/>
      <c r="R409" s="365"/>
      <c r="S409" s="365"/>
      <c r="T409" s="365"/>
      <c r="U409" s="365"/>
    </row>
    <row r="410" spans="1:21" ht="16" thickBot="1" x14ac:dyDescent="0.25">
      <c r="A410" s="212"/>
      <c r="C410" s="43"/>
      <c r="L410" s="93"/>
      <c r="M410" s="207"/>
      <c r="N410" s="35" t="str">
        <f>IF(L411=8,"","increase score for:")</f>
        <v/>
      </c>
      <c r="O410" s="35"/>
      <c r="P410" s="35"/>
      <c r="Q410" s="35"/>
      <c r="R410" s="35"/>
      <c r="S410" s="35"/>
      <c r="T410" s="35"/>
      <c r="U410" s="34"/>
    </row>
    <row r="411" spans="1:21" ht="30.75" customHeight="1" x14ac:dyDescent="0.2">
      <c r="A411" s="212"/>
      <c r="C411" s="43" t="str">
        <f>IF(VLOOKUP(D411,'Technical page'!$AO$584:$AQ$600,3,0)="OK","","major issue")</f>
        <v/>
      </c>
      <c r="D411" s="70" t="str">
        <f>'Chapter 6'!C100</f>
        <v>Q6.14</v>
      </c>
      <c r="E411" s="78" t="str">
        <f>'Chapter 6'!D100</f>
        <v>Jakým způsobem řídí organizace emise skleníkových plynů (kromě úspor energie)?</v>
      </c>
      <c r="F411" s="49"/>
      <c r="G411" s="80"/>
      <c r="H411" s="49"/>
      <c r="I411" s="49"/>
      <c r="J411" s="49"/>
      <c r="K411" s="81"/>
      <c r="L411" s="93">
        <f>COUNTBLANK(N411:U411)</f>
        <v>8</v>
      </c>
      <c r="M411" s="207"/>
      <c r="N411" s="92" t="str">
        <f>IF(VLOOKUP(D411,'Specific reports'!$E$6:$H$112,4,FALSE)="increase score","ISO 9001","")</f>
        <v/>
      </c>
      <c r="O411" s="92" t="str">
        <f>IF(VLOOKUP(D411,'Specific reports'!$E$116:$H$222,4,FALSE)="increase score","ISO 14001","")</f>
        <v/>
      </c>
      <c r="P411" s="92" t="str">
        <f>IF(VLOOKUP(D411,'Specific reports'!$E$226:$H$332,4,FALSE)="increase score","ISO 26000","")</f>
        <v/>
      </c>
      <c r="Q411" s="92" t="str">
        <f>IF(VLOOKUP(D411,'Specific reports'!$E$336:$H$552,4,FALSE)="increase score","ISO 45001","")</f>
        <v/>
      </c>
      <c r="R411" s="92" t="str">
        <f>IF(VLOOKUP(D411,'Specific reports'!$E$556:$H$662,4,FALSE)="increase score","EMAS","")</f>
        <v/>
      </c>
      <c r="S411" s="92" t="str">
        <f>IF(VLOOKUP(D411,'Specific reports'!$E$666:$H$772,4,FALSE)="increase score","RC14001","")</f>
        <v/>
      </c>
      <c r="T411" s="92" t="str">
        <f>IF(VLOOKUP(D411,'Specific reports'!$E$776:$H$882,4,FALSE)="increase score","RCMS","")</f>
        <v/>
      </c>
      <c r="U411" s="35"/>
    </row>
    <row r="412" spans="1:21" ht="15" customHeight="1" x14ac:dyDescent="0.2">
      <c r="A412" s="212"/>
      <c r="C412" s="43"/>
      <c r="D412" s="71"/>
      <c r="E412" s="44" t="s">
        <v>205</v>
      </c>
      <c r="G412" s="72">
        <f>VLOOKUP(D411,'Technical page'!$B$584:$C$600,2,FALSE)</f>
        <v>3</v>
      </c>
      <c r="K412" s="73"/>
      <c r="N412" s="365" t="str">
        <f>CONCATENATE(G412," = ",HLOOKUP(" ",'Chapter 6'!D99:E104,Tips!G412+2))</f>
        <v>3 = Organizace využívá své potenciální zdroje obnovitelné energie a uzavřela s dodavatelem elektrické energie smlouvu o dodávkách energie z obnovitelných zdrojů.</v>
      </c>
      <c r="O412" s="365"/>
      <c r="P412" s="365"/>
      <c r="Q412" s="365"/>
      <c r="R412" s="365"/>
      <c r="S412" s="365"/>
      <c r="T412" s="365"/>
      <c r="U412" s="365"/>
    </row>
    <row r="413" spans="1:21" ht="89" customHeight="1" thickBot="1" x14ac:dyDescent="0.25">
      <c r="A413" s="212"/>
      <c r="C413" s="43"/>
      <c r="D413" s="74"/>
      <c r="E413" s="75" t="s">
        <v>206</v>
      </c>
      <c r="F413" s="57"/>
      <c r="G413" s="76" t="str">
        <f>VLOOKUP(CONCATENATE(D411,$M$3),'Technical page'!$BG$584:$BI$651,3,FALSE)</f>
        <v>Create partnerships with geographically related organisations to develop "local synergies" (example: sale of fatal heat between two entities).
Implement the identified collaborations.</v>
      </c>
      <c r="H413" s="57"/>
      <c r="I413" s="57"/>
      <c r="J413" s="57"/>
      <c r="K413" s="77"/>
      <c r="N413" s="365"/>
      <c r="O413" s="365"/>
      <c r="P413" s="365"/>
      <c r="Q413" s="365"/>
      <c r="R413" s="365"/>
      <c r="S413" s="365"/>
      <c r="T413" s="365"/>
      <c r="U413" s="365"/>
    </row>
    <row r="414" spans="1:21" ht="16" thickBot="1" x14ac:dyDescent="0.25">
      <c r="A414" s="212"/>
      <c r="C414" s="43"/>
      <c r="L414" s="93"/>
      <c r="M414" s="207"/>
      <c r="N414" s="35" t="str">
        <f>IF(L415=8,"","increase score for:")</f>
        <v/>
      </c>
      <c r="O414" s="35"/>
      <c r="P414" s="35"/>
      <c r="Q414" s="35"/>
      <c r="R414" s="35"/>
      <c r="S414" s="35"/>
      <c r="T414" s="35"/>
      <c r="U414" s="34"/>
    </row>
    <row r="415" spans="1:21" ht="30.75" customHeight="1" x14ac:dyDescent="0.2">
      <c r="A415" s="212"/>
      <c r="C415" s="43" t="str">
        <f>IF(VLOOKUP(D415,'Technical page'!$AO$584:$AQ$600,3,0)="OK","","major issue")</f>
        <v/>
      </c>
      <c r="D415" s="70" t="str">
        <f>'Chapter 6'!C106</f>
        <v>Q6.15</v>
      </c>
      <c r="E415" s="78" t="str">
        <f>'Chapter 6'!D106</f>
        <v>Jaká je strategie organizace na snižování emisí skleníkových plynů?</v>
      </c>
      <c r="F415" s="49"/>
      <c r="G415" s="80"/>
      <c r="H415" s="49"/>
      <c r="I415" s="49"/>
      <c r="J415" s="49"/>
      <c r="K415" s="81"/>
      <c r="L415" s="93">
        <f>COUNTBLANK(N415:U415)</f>
        <v>8</v>
      </c>
      <c r="M415" s="207" t="b">
        <v>1</v>
      </c>
      <c r="N415" s="92" t="str">
        <f>IF(VLOOKUP(D415,'Specific reports'!$E$6:$H$112,4,FALSE)="increase score","ISO 9001","")</f>
        <v/>
      </c>
      <c r="O415" s="92" t="str">
        <f>IF(VLOOKUP(D415,'Specific reports'!$E$116:$H$222,4,FALSE)="increase score","ISO 14001","")</f>
        <v/>
      </c>
      <c r="P415" s="92" t="str">
        <f>IF(VLOOKUP(D415,'Specific reports'!$E$226:$H$332,4,FALSE)="increase score","ISO 26000","")</f>
        <v/>
      </c>
      <c r="Q415" s="92" t="str">
        <f>IF(VLOOKUP(D415,'Specific reports'!$E$336:$H$552,4,FALSE)="increase score","ISO 45001","")</f>
        <v/>
      </c>
      <c r="R415" s="92" t="str">
        <f>IF(VLOOKUP(D415,'Specific reports'!$E$556:$H$662,4,FALSE)="increase score","EMAS","")</f>
        <v/>
      </c>
      <c r="S415" s="92" t="str">
        <f>IF(VLOOKUP(D415,'Specific reports'!$E$666:$H$772,4,FALSE)="increase score","RC14001","")</f>
        <v/>
      </c>
      <c r="T415" s="92" t="str">
        <f>IF(VLOOKUP(D415,'Specific reports'!$E$776:$H$882,4,FALSE)="increase score","RCMS","")</f>
        <v/>
      </c>
      <c r="U415" s="35"/>
    </row>
    <row r="416" spans="1:21" ht="15" customHeight="1" x14ac:dyDescent="0.2">
      <c r="A416" s="212"/>
      <c r="C416" s="43"/>
      <c r="D416" s="71"/>
      <c r="E416" s="44" t="s">
        <v>205</v>
      </c>
      <c r="G416" s="72">
        <f>VLOOKUP(D415,'Technical page'!$B$584:$C$600,2,FALSE)</f>
        <v>1</v>
      </c>
      <c r="K416" s="73"/>
      <c r="N416" s="365" t="str">
        <f>CONCATENATE(G416," = ",HLOOKUP(" ",'Chapter 6'!D105:E110,Tips!G416+2))</f>
        <v>1 = Organizace se zvlášť nezabývá emisemi skleníkových plynů.</v>
      </c>
      <c r="O416" s="365"/>
      <c r="P416" s="365"/>
      <c r="Q416" s="365"/>
      <c r="R416" s="365"/>
      <c r="S416" s="365"/>
      <c r="T416" s="365"/>
      <c r="U416" s="365"/>
    </row>
    <row r="417" spans="1:21" ht="37" customHeight="1" thickBot="1" x14ac:dyDescent="0.25">
      <c r="A417" s="212"/>
      <c r="C417" s="43"/>
      <c r="D417" s="74"/>
      <c r="E417" s="75" t="s">
        <v>206</v>
      </c>
      <c r="F417" s="57"/>
      <c r="G417" s="76" t="str">
        <f>VLOOKUP(CONCATENATE(D415,$M$3),'Technical page'!$BG$584:$BI$651,3,FALSE)</f>
        <v xml:space="preserve">Perform a gap analysis to identify the potential to reduce scope 1 &amp; 2 emissions. </v>
      </c>
      <c r="H417" s="57"/>
      <c r="I417" s="57"/>
      <c r="J417" s="57"/>
      <c r="K417" s="77"/>
      <c r="N417" s="365"/>
      <c r="O417" s="365"/>
      <c r="P417" s="365"/>
      <c r="Q417" s="365"/>
      <c r="R417" s="365"/>
      <c r="S417" s="365"/>
      <c r="T417" s="365"/>
      <c r="U417" s="365"/>
    </row>
    <row r="418" spans="1:21" ht="16" thickBot="1" x14ac:dyDescent="0.25">
      <c r="A418" s="212"/>
      <c r="C418" s="43"/>
      <c r="L418" s="93"/>
      <c r="M418" s="207"/>
      <c r="N418" s="35" t="str">
        <f>IF(L419=8,"","increase score for:")</f>
        <v>increase score for:</v>
      </c>
      <c r="O418" s="35"/>
      <c r="P418" s="35"/>
      <c r="Q418" s="35"/>
      <c r="R418" s="35"/>
      <c r="S418" s="35"/>
      <c r="T418" s="35"/>
      <c r="U418" s="34"/>
    </row>
    <row r="419" spans="1:21" ht="32.25" customHeight="1" x14ac:dyDescent="0.2">
      <c r="A419" s="212"/>
      <c r="C419" s="43" t="str">
        <f>IF(VLOOKUP(D419,'Technical page'!$AO$584:$AQ$600,3,0)="OK","","major issue")</f>
        <v/>
      </c>
      <c r="D419" s="70" t="str">
        <f>'Chapter 6'!C112</f>
        <v>Q6.16</v>
      </c>
      <c r="E419" s="78" t="str">
        <f>'Chapter 6'!D112</f>
        <v xml:space="preserve">Jakým způsobem se organizace připravuje na klimatické změny? </v>
      </c>
      <c r="F419" s="49"/>
      <c r="G419" s="80"/>
      <c r="H419" s="49"/>
      <c r="I419" s="49"/>
      <c r="J419" s="49"/>
      <c r="K419" s="81"/>
      <c r="L419" s="93">
        <f>COUNTBLANK(N419:U419)</f>
        <v>2</v>
      </c>
      <c r="M419" s="207" t="b">
        <v>1</v>
      </c>
      <c r="N419" s="92" t="str">
        <f>IF(VLOOKUP(D419,'Specific reports'!$E$6:$H$112,4,FALSE)="increase score","ISO 9001","")</f>
        <v/>
      </c>
      <c r="O419" s="92" t="str">
        <f>IF(VLOOKUP(D419,'Specific reports'!$E$116:$H$222,4,FALSE)="increase score","ISO 14001","")</f>
        <v>ISO 14001</v>
      </c>
      <c r="P419" s="92" t="str">
        <f>IF(VLOOKUP(D419,'Specific reports'!$E$226:$H$332,4,FALSE)="increase score","ISO 26000","")</f>
        <v>ISO 26000</v>
      </c>
      <c r="Q419" s="92" t="str">
        <f>IF(VLOOKUP(D419,'Specific reports'!$E$336:$H$552,4,FALSE)="increase score","ISO 45001","")</f>
        <v>ISO 45001</v>
      </c>
      <c r="R419" s="92" t="str">
        <f>IF(VLOOKUP(D419,'Specific reports'!$E$556:$H$662,4,FALSE)="increase score","EMAS","")</f>
        <v>EMAS</v>
      </c>
      <c r="S419" s="92" t="str">
        <f>IF(VLOOKUP(D419,'Specific reports'!$E$666:$H$772,4,FALSE)="increase score","RC14001","")</f>
        <v>RC14001</v>
      </c>
      <c r="T419" s="92" t="str">
        <f>IF(VLOOKUP(D419,'Specific reports'!$E$776:$H$882,4,FALSE)="increase score","RCMS","")</f>
        <v>RCMS</v>
      </c>
      <c r="U419" s="35"/>
    </row>
    <row r="420" spans="1:21" ht="15" customHeight="1" x14ac:dyDescent="0.2">
      <c r="A420" s="212"/>
      <c r="C420" s="43"/>
      <c r="D420" s="71"/>
      <c r="E420" s="44" t="s">
        <v>205</v>
      </c>
      <c r="G420" s="72">
        <f>VLOOKUP(D419,'Technical page'!$B$584:$C$600,2,FALSE)</f>
        <v>2</v>
      </c>
      <c r="K420" s="73"/>
      <c r="N420" s="365" t="str">
        <f>CONCATENATE(G420," = ",HLOOKUP(" ",'Chapter 6'!D111:E116,Tips!G420+2))</f>
        <v>2 = Organizace si uvědomuje střednědobé potenciální účinky klimatických změn na svou činnost.</v>
      </c>
      <c r="O420" s="365"/>
      <c r="P420" s="365"/>
      <c r="Q420" s="365"/>
      <c r="R420" s="365"/>
      <c r="S420" s="365"/>
      <c r="T420" s="365"/>
      <c r="U420" s="365"/>
    </row>
    <row r="421" spans="1:21" ht="16" thickBot="1" x14ac:dyDescent="0.25">
      <c r="A421" s="212"/>
      <c r="C421" s="43"/>
      <c r="D421" s="74"/>
      <c r="E421" s="75" t="s">
        <v>206</v>
      </c>
      <c r="F421" s="57"/>
      <c r="G421" s="76" t="str">
        <f>VLOOKUP(CONCATENATE(D419,$M$3),'Technical page'!$BG$584:$BI$651,3,FALSE)</f>
        <v>Identify the risks linked to climate change for your organisation's activities and potential measures to limit those risks.</v>
      </c>
      <c r="H421" s="57"/>
      <c r="I421" s="57"/>
      <c r="J421" s="57"/>
      <c r="K421" s="77"/>
      <c r="N421" s="365"/>
      <c r="O421" s="365"/>
      <c r="P421" s="365"/>
      <c r="Q421" s="365"/>
      <c r="R421" s="365"/>
      <c r="S421" s="365"/>
      <c r="T421" s="365"/>
      <c r="U421" s="365"/>
    </row>
    <row r="422" spans="1:21" ht="16" thickBot="1" x14ac:dyDescent="0.25">
      <c r="A422" s="212"/>
      <c r="B422" t="str">
        <f>'Chapter 6'!B118</f>
        <v>Různé</v>
      </c>
      <c r="L422" s="93"/>
      <c r="M422" s="207"/>
      <c r="N422" s="35" t="str">
        <f>IF(L423=8,"","increase score for:")</f>
        <v/>
      </c>
      <c r="O422" s="35"/>
      <c r="P422" s="35"/>
      <c r="Q422" s="35"/>
      <c r="R422" s="35"/>
      <c r="S422" s="35"/>
      <c r="T422" s="35"/>
      <c r="U422" s="34"/>
    </row>
    <row r="423" spans="1:21" ht="27.75" customHeight="1" x14ac:dyDescent="0.2">
      <c r="A423" s="212"/>
      <c r="C423" s="43" t="str">
        <f>IF(VLOOKUP(D423,'Technical page'!$AO$584:$AQ$600,3,0)="OK","","major issue")</f>
        <v/>
      </c>
      <c r="D423" s="70" t="str">
        <f>'Chapter 6'!C120</f>
        <v>Q6.17</v>
      </c>
      <c r="E423" s="78" t="str">
        <f>'Chapter 6'!D120</f>
        <v>Jak organizace zajišťuje rovné příležitosti při náboru a během kariéry všech?</v>
      </c>
      <c r="F423" s="49"/>
      <c r="G423" s="80"/>
      <c r="H423" s="49"/>
      <c r="I423" s="49"/>
      <c r="J423" s="49"/>
      <c r="K423" s="81"/>
      <c r="L423" s="93">
        <f>COUNTBLANK(N423:U423)</f>
        <v>8</v>
      </c>
      <c r="M423" s="207" t="b">
        <v>1</v>
      </c>
      <c r="N423" s="92" t="str">
        <f>IF(VLOOKUP(D423,'Specific reports'!$E$6:$H$112,4,FALSE)="increase score","ISO 9001","")</f>
        <v/>
      </c>
      <c r="O423" s="92" t="str">
        <f>IF(VLOOKUP(D423,'Specific reports'!$E$116:$H$222,4,FALSE)="increase score","ISO 14001","")</f>
        <v/>
      </c>
      <c r="P423" s="92" t="str">
        <f>IF(VLOOKUP(D423,'Specific reports'!$E$226:$H$332,4,FALSE)="increase score","ISO 26000","")</f>
        <v/>
      </c>
      <c r="Q423" s="92" t="str">
        <f>IF(VLOOKUP(D423,'Specific reports'!$E$336:$H$552,4,FALSE)="increase score","ISO 45001","")</f>
        <v/>
      </c>
      <c r="R423" s="92" t="str">
        <f>IF(VLOOKUP(D423,'Specific reports'!$E$556:$H$662,4,FALSE)="increase score","EMAS","")</f>
        <v/>
      </c>
      <c r="S423" s="92" t="str">
        <f>IF(VLOOKUP(D423,'Specific reports'!$E$666:$H$772,4,FALSE)="increase score","RC14001","")</f>
        <v/>
      </c>
      <c r="T423" s="92" t="str">
        <f>IF(VLOOKUP(D423,'Specific reports'!$E$776:$H$882,4,FALSE)="increase score","RCMS","")</f>
        <v/>
      </c>
      <c r="U423" s="35"/>
    </row>
    <row r="424" spans="1:21" ht="15" customHeight="1" x14ac:dyDescent="0.2">
      <c r="A424" s="212"/>
      <c r="C424" s="43"/>
      <c r="D424" s="71"/>
      <c r="E424" s="44" t="s">
        <v>205</v>
      </c>
      <c r="G424" s="72">
        <f>VLOOKUP(D423,'Technical page'!$B$584:$C$600,2,FALSE)</f>
        <v>2</v>
      </c>
      <c r="K424" s="73"/>
      <c r="N424" s="365" t="str">
        <f>CONCATENATE(G424," = ",HLOOKUP(" ",'Chapter 6'!D119:E124,Tips!G424+2))</f>
        <v>2 = The organisation has made a commitment (e.g. signature of a good practice charter) in terms of equal opportunities and has set up dedicated processes to ensure equal opportunities.</v>
      </c>
      <c r="O424" s="365"/>
      <c r="P424" s="365"/>
      <c r="Q424" s="365"/>
      <c r="R424" s="365"/>
      <c r="S424" s="365"/>
      <c r="T424" s="365"/>
      <c r="U424" s="365"/>
    </row>
    <row r="425" spans="1:21" ht="35.5" customHeight="1" thickBot="1" x14ac:dyDescent="0.25">
      <c r="A425" s="212"/>
      <c r="C425" s="43"/>
      <c r="D425" s="74"/>
      <c r="E425" s="75" t="s">
        <v>206</v>
      </c>
      <c r="F425" s="57"/>
      <c r="G425" s="76" t="str">
        <f>VLOOKUP(CONCATENATE(D423,$M$3),'Technical page'!$BG$584:$BI$651,3,FALSE)</f>
        <v>Set up a clear action plan with quantified objectives to ensure equal opportunities and integrate diversity aspects into all of your organisation's Human Resource processes.</v>
      </c>
      <c r="H425" s="57"/>
      <c r="I425" s="57"/>
      <c r="J425" s="57"/>
      <c r="K425" s="77"/>
      <c r="N425" s="365"/>
      <c r="O425" s="365"/>
      <c r="P425" s="365"/>
      <c r="Q425" s="365"/>
      <c r="R425" s="365"/>
      <c r="S425" s="365"/>
      <c r="T425" s="365"/>
      <c r="U425" s="365"/>
    </row>
    <row r="426" spans="1:21" x14ac:dyDescent="0.2">
      <c r="A426" s="212"/>
    </row>
    <row r="427" spans="1:21" x14ac:dyDescent="0.2">
      <c r="A427" s="212"/>
      <c r="B427" s="212"/>
      <c r="C427" s="222"/>
      <c r="D427" s="222"/>
      <c r="E427" s="223"/>
      <c r="F427" s="212"/>
      <c r="G427" s="224"/>
      <c r="H427" s="212"/>
      <c r="I427" s="212"/>
      <c r="J427" s="212"/>
      <c r="K427" s="212"/>
      <c r="L427" s="210"/>
      <c r="M427" s="215"/>
      <c r="N427" s="212"/>
      <c r="O427" s="212"/>
      <c r="P427" s="212"/>
      <c r="Q427" s="212"/>
      <c r="R427" s="212"/>
      <c r="S427" s="212"/>
      <c r="T427" s="212"/>
      <c r="U427" s="212"/>
    </row>
  </sheetData>
  <sheetProtection algorithmName="SHA-512" hashValue="8D3Kp5NADDDNUy70dXtRcdQ8PW/1uzL3SDt7WLGyAOyJtja4Yr0ThJfwbVf0MuImnMhmNYKimabXVi5R7wQHKA==" saltValue="mZeS9a7g4bcBrrEZKN8k1g==" spinCount="100000" sheet="1" objects="1" scenarios="1"/>
  <mergeCells count="115">
    <mergeCell ref="B1:L1"/>
    <mergeCell ref="E5:K5"/>
    <mergeCell ref="E295:G295"/>
    <mergeCell ref="E323:G323"/>
    <mergeCell ref="E319:G319"/>
    <mergeCell ref="E315:G315"/>
    <mergeCell ref="E311:G311"/>
    <mergeCell ref="E307:G307"/>
    <mergeCell ref="E303:G303"/>
    <mergeCell ref="E299:G299"/>
    <mergeCell ref="E45:K45"/>
    <mergeCell ref="E261:K261"/>
    <mergeCell ref="E333:K333"/>
    <mergeCell ref="E53:K53"/>
    <mergeCell ref="N6:U7"/>
    <mergeCell ref="N10:U11"/>
    <mergeCell ref="N14:U15"/>
    <mergeCell ref="N18:U19"/>
    <mergeCell ref="N22:U23"/>
    <mergeCell ref="N26:U27"/>
    <mergeCell ref="N30:U31"/>
    <mergeCell ref="N34:U35"/>
    <mergeCell ref="N38:U39"/>
    <mergeCell ref="N42:U43"/>
    <mergeCell ref="N46:U47"/>
    <mergeCell ref="N50:U51"/>
    <mergeCell ref="N54:U55"/>
    <mergeCell ref="N58:U59"/>
    <mergeCell ref="N62:U63"/>
    <mergeCell ref="N72:U73"/>
    <mergeCell ref="N76:U77"/>
    <mergeCell ref="N80:U81"/>
    <mergeCell ref="N84:U85"/>
    <mergeCell ref="N66:U67"/>
    <mergeCell ref="N88:U89"/>
    <mergeCell ref="N92:U93"/>
    <mergeCell ref="N96:U97"/>
    <mergeCell ref="N100:U101"/>
    <mergeCell ref="N104:U105"/>
    <mergeCell ref="N108:U109"/>
    <mergeCell ref="N112:U113"/>
    <mergeCell ref="N116:U117"/>
    <mergeCell ref="N120:U121"/>
    <mergeCell ref="N124:U125"/>
    <mergeCell ref="N128:U129"/>
    <mergeCell ref="N132:U133"/>
    <mergeCell ref="N136:U137"/>
    <mergeCell ref="N140:U141"/>
    <mergeCell ref="N144:U145"/>
    <mergeCell ref="N148:U149"/>
    <mergeCell ref="N152:U153"/>
    <mergeCell ref="N156:U157"/>
    <mergeCell ref="N160:U161"/>
    <mergeCell ref="N164:U165"/>
    <mergeCell ref="N168:U169"/>
    <mergeCell ref="N172:U173"/>
    <mergeCell ref="N176:U177"/>
    <mergeCell ref="N180:U181"/>
    <mergeCell ref="N184:U185"/>
    <mergeCell ref="N188:U189"/>
    <mergeCell ref="N192:U193"/>
    <mergeCell ref="N196:U197"/>
    <mergeCell ref="N200:U201"/>
    <mergeCell ref="N204:U205"/>
    <mergeCell ref="N208:U209"/>
    <mergeCell ref="N212:U213"/>
    <mergeCell ref="N216:U217"/>
    <mergeCell ref="N220:U221"/>
    <mergeCell ref="N224:U225"/>
    <mergeCell ref="N228:U229"/>
    <mergeCell ref="N232:U233"/>
    <mergeCell ref="N236:U237"/>
    <mergeCell ref="N240:U241"/>
    <mergeCell ref="N244:U245"/>
    <mergeCell ref="N266:U267"/>
    <mergeCell ref="N270:U271"/>
    <mergeCell ref="N274:U275"/>
    <mergeCell ref="N278:U279"/>
    <mergeCell ref="N282:U283"/>
    <mergeCell ref="N258:U259"/>
    <mergeCell ref="N262:U263"/>
    <mergeCell ref="N248:U249"/>
    <mergeCell ref="N254:U255"/>
    <mergeCell ref="N308:U309"/>
    <mergeCell ref="N312:U313"/>
    <mergeCell ref="N316:U317"/>
    <mergeCell ref="N320:U321"/>
    <mergeCell ref="N324:U325"/>
    <mergeCell ref="N286:U287"/>
    <mergeCell ref="N290:U291"/>
    <mergeCell ref="N296:U297"/>
    <mergeCell ref="N300:U301"/>
    <mergeCell ref="N304:U305"/>
    <mergeCell ref="N352:U353"/>
    <mergeCell ref="N359:U360"/>
    <mergeCell ref="N366:U367"/>
    <mergeCell ref="N370:U371"/>
    <mergeCell ref="N374:U375"/>
    <mergeCell ref="N330:U331"/>
    <mergeCell ref="N334:U335"/>
    <mergeCell ref="N338:U339"/>
    <mergeCell ref="N342:U343"/>
    <mergeCell ref="N346:U347"/>
    <mergeCell ref="N420:U421"/>
    <mergeCell ref="N424:U425"/>
    <mergeCell ref="N400:U401"/>
    <mergeCell ref="N404:U405"/>
    <mergeCell ref="N408:U409"/>
    <mergeCell ref="N412:U413"/>
    <mergeCell ref="N416:U417"/>
    <mergeCell ref="N378:U379"/>
    <mergeCell ref="N382:U383"/>
    <mergeCell ref="N386:U387"/>
    <mergeCell ref="N390:U391"/>
    <mergeCell ref="N394:U395"/>
  </mergeCells>
  <phoneticPr fontId="49" type="noConversion"/>
  <hyperlinks>
    <hyperlink ref="G121" r:id="rId1" display="https://cefic.org/app/uploads/2019/02/Cefic-ICCA-Guidance-on-Process-Safety-Performance-Indicators.pdf"/>
    <hyperlink ref="G169" r:id="rId2" display="https://www.sqas.org/"/>
    <hyperlink ref="G229" r:id="rId3" display="https://www.opcleansweep.org/"/>
    <hyperlink ref="G241" r:id="rId4" display="https://www.opcleansweep.org/"/>
    <hyperlink ref="G297" r:id="rId5" display="https://www.chemiehoch3.de/fileadmin/user_upload/News/Chemie3_Guide_Supply_Chain_eng.pdf"/>
    <hyperlink ref="G309" r:id="rId6" display="https://tfs-initiative.com/"/>
    <hyperlink ref="G317" r:id="rId7" display="https://www.sqas.org/"/>
    <hyperlink ref="G371" r:id="rId8" display="https://www.wbcsd.org/contentwbc/download/5870/80216"/>
    <hyperlink ref="G405" r:id="rId9" display="http://www.teebweb.org/areas-of-work/teeb-for-business/"/>
    <hyperlink ref="G401" r:id="rId10" display="http://www.teebweb.org/areas-of-work/teeb-for-business/"/>
    <hyperlink ref="N354" r:id="rId11" display="https://www.wbcsd.org/Programs/People/Sustainable-Development-Goals/SDG-Sector-Roadmaps/Resources/SDG-Sector-Roadmaps"/>
    <hyperlink ref="N355" r:id="rId12" display="https://cefic.org/app/uploads/2019/01/Cefic-Sustainability-Charter-TeamingUp-For-A-SustainableEurope.pdf"/>
    <hyperlink ref="N356" r:id="rId13" display="https://www.americanchemistry.com/Sustainability/Principles.html"/>
    <hyperlink ref="N361" r:id="rId14" display="https://www.wbcsd.org/Programs/People/Sustainable-Development-Goals/SDG-Sector-Roadmaps/Resources/SDG-Sector-Roadmaps"/>
    <hyperlink ref="N362:N363" r:id="rId15" display="https://www.wbcsd.org/Programs/People/Sustainable-Development-Goals/SDG-Sector-Roadmaps/Resources/SDG-Sector-Roadmaps"/>
    <hyperlink ref="N396" r:id="rId16" display="https://ews.info/"/>
    <hyperlink ref="N397" r:id="rId17" display="https://www.cdp.net/en/water"/>
  </hyperlinks>
  <pageMargins left="0.7" right="0.7" top="0.75" bottom="0.75" header="0.3" footer="0.3"/>
  <pageSetup paperSize="9" orientation="portrait" r:id="rId18"/>
  <drawing r:id="rId19"/>
  <legacyDrawing r:id="rId20"/>
  <mc:AlternateContent xmlns:mc="http://schemas.openxmlformats.org/markup-compatibility/2006">
    <mc:Choice Requires="x14">
      <controls>
        <mc:AlternateContent xmlns:mc="http://schemas.openxmlformats.org/markup-compatibility/2006">
          <mc:Choice Requires="x14">
            <control shapeId="69634" r:id="rId21" name="Check Box 2">
              <controlPr defaultSize="0" autoFill="0" autoLine="0" autoPict="0">
                <anchor moveWithCells="1">
                  <from>
                    <xdr:col>1</xdr:col>
                    <xdr:colOff>139700</xdr:colOff>
                    <xdr:row>4</xdr:row>
                    <xdr:rowOff>139700</xdr:rowOff>
                  </from>
                  <to>
                    <xdr:col>1</xdr:col>
                    <xdr:colOff>444500</xdr:colOff>
                    <xdr:row>5</xdr:row>
                    <xdr:rowOff>25400</xdr:rowOff>
                  </to>
                </anchor>
              </controlPr>
            </control>
          </mc:Choice>
          <mc:Fallback/>
        </mc:AlternateContent>
        <mc:AlternateContent xmlns:mc="http://schemas.openxmlformats.org/markup-compatibility/2006">
          <mc:Choice Requires="x14">
            <control shapeId="69635" r:id="rId22" name="Check Box 3">
              <controlPr defaultSize="0" autoFill="0" autoLine="0" autoPict="0">
                <anchor moveWithCells="1">
                  <from>
                    <xdr:col>1</xdr:col>
                    <xdr:colOff>139700</xdr:colOff>
                    <xdr:row>8</xdr:row>
                    <xdr:rowOff>25400</xdr:rowOff>
                  </from>
                  <to>
                    <xdr:col>1</xdr:col>
                    <xdr:colOff>444500</xdr:colOff>
                    <xdr:row>8</xdr:row>
                    <xdr:rowOff>279400</xdr:rowOff>
                  </to>
                </anchor>
              </controlPr>
            </control>
          </mc:Choice>
          <mc:Fallback/>
        </mc:AlternateContent>
        <mc:AlternateContent xmlns:mc="http://schemas.openxmlformats.org/markup-compatibility/2006">
          <mc:Choice Requires="x14">
            <control shapeId="69636" r:id="rId23" name="Check Box 4">
              <controlPr defaultSize="0" autoFill="0" autoLine="0" autoPict="0">
                <anchor moveWithCells="1">
                  <from>
                    <xdr:col>1</xdr:col>
                    <xdr:colOff>139700</xdr:colOff>
                    <xdr:row>11</xdr:row>
                    <xdr:rowOff>165100</xdr:rowOff>
                  </from>
                  <to>
                    <xdr:col>1</xdr:col>
                    <xdr:colOff>444500</xdr:colOff>
                    <xdr:row>13</xdr:row>
                    <xdr:rowOff>25400</xdr:rowOff>
                  </to>
                </anchor>
              </controlPr>
            </control>
          </mc:Choice>
          <mc:Fallback/>
        </mc:AlternateContent>
        <mc:AlternateContent xmlns:mc="http://schemas.openxmlformats.org/markup-compatibility/2006">
          <mc:Choice Requires="x14">
            <control shapeId="69638" r:id="rId24" name="Check Box 6">
              <controlPr defaultSize="0" autoFill="0" autoLine="0" autoPict="0">
                <anchor moveWithCells="1">
                  <from>
                    <xdr:col>1</xdr:col>
                    <xdr:colOff>139700</xdr:colOff>
                    <xdr:row>16</xdr:row>
                    <xdr:rowOff>50800</xdr:rowOff>
                  </from>
                  <to>
                    <xdr:col>1</xdr:col>
                    <xdr:colOff>444500</xdr:colOff>
                    <xdr:row>17</xdr:row>
                    <xdr:rowOff>38100</xdr:rowOff>
                  </to>
                </anchor>
              </controlPr>
            </control>
          </mc:Choice>
          <mc:Fallback/>
        </mc:AlternateContent>
        <mc:AlternateContent xmlns:mc="http://schemas.openxmlformats.org/markup-compatibility/2006">
          <mc:Choice Requires="x14">
            <control shapeId="69639" r:id="rId25" name="Check Box 7">
              <controlPr defaultSize="0" autoFill="0" autoLine="0" autoPict="0">
                <anchor moveWithCells="1">
                  <from>
                    <xdr:col>1</xdr:col>
                    <xdr:colOff>139700</xdr:colOff>
                    <xdr:row>20</xdr:row>
                    <xdr:rowOff>165100</xdr:rowOff>
                  </from>
                  <to>
                    <xdr:col>1</xdr:col>
                    <xdr:colOff>444500</xdr:colOff>
                    <xdr:row>21</xdr:row>
                    <xdr:rowOff>63500</xdr:rowOff>
                  </to>
                </anchor>
              </controlPr>
            </control>
          </mc:Choice>
          <mc:Fallback/>
        </mc:AlternateContent>
        <mc:AlternateContent xmlns:mc="http://schemas.openxmlformats.org/markup-compatibility/2006">
          <mc:Choice Requires="x14">
            <control shapeId="69640" r:id="rId26" name="Check Box 8">
              <controlPr defaultSize="0" autoFill="0" autoLine="0" autoPict="0">
                <anchor moveWithCells="1">
                  <from>
                    <xdr:col>1</xdr:col>
                    <xdr:colOff>127000</xdr:colOff>
                    <xdr:row>23</xdr:row>
                    <xdr:rowOff>177800</xdr:rowOff>
                  </from>
                  <to>
                    <xdr:col>1</xdr:col>
                    <xdr:colOff>444500</xdr:colOff>
                    <xdr:row>24</xdr:row>
                    <xdr:rowOff>254000</xdr:rowOff>
                  </to>
                </anchor>
              </controlPr>
            </control>
          </mc:Choice>
          <mc:Fallback/>
        </mc:AlternateContent>
        <mc:AlternateContent xmlns:mc="http://schemas.openxmlformats.org/markup-compatibility/2006">
          <mc:Choice Requires="x14">
            <control shapeId="69641" r:id="rId27" name="Check Box 9">
              <controlPr defaultSize="0" autoFill="0" autoLine="0" autoPict="0">
                <anchor moveWithCells="1">
                  <from>
                    <xdr:col>1</xdr:col>
                    <xdr:colOff>114300</xdr:colOff>
                    <xdr:row>27</xdr:row>
                    <xdr:rowOff>190500</xdr:rowOff>
                  </from>
                  <to>
                    <xdr:col>1</xdr:col>
                    <xdr:colOff>419100</xdr:colOff>
                    <xdr:row>28</xdr:row>
                    <xdr:rowOff>254000</xdr:rowOff>
                  </to>
                </anchor>
              </controlPr>
            </control>
          </mc:Choice>
          <mc:Fallback/>
        </mc:AlternateContent>
        <mc:AlternateContent xmlns:mc="http://schemas.openxmlformats.org/markup-compatibility/2006">
          <mc:Choice Requires="x14">
            <control shapeId="69642" r:id="rId28" name="Check Box 10">
              <controlPr defaultSize="0" autoFill="0" autoLine="0" autoPict="0">
                <anchor moveWithCells="1">
                  <from>
                    <xdr:col>1</xdr:col>
                    <xdr:colOff>127000</xdr:colOff>
                    <xdr:row>31</xdr:row>
                    <xdr:rowOff>139700</xdr:rowOff>
                  </from>
                  <to>
                    <xdr:col>1</xdr:col>
                    <xdr:colOff>444500</xdr:colOff>
                    <xdr:row>32</xdr:row>
                    <xdr:rowOff>203200</xdr:rowOff>
                  </to>
                </anchor>
              </controlPr>
            </control>
          </mc:Choice>
          <mc:Fallback/>
        </mc:AlternateContent>
        <mc:AlternateContent xmlns:mc="http://schemas.openxmlformats.org/markup-compatibility/2006">
          <mc:Choice Requires="x14">
            <control shapeId="69643" r:id="rId29" name="Check Box 11">
              <controlPr defaultSize="0" autoFill="0" autoLine="0" autoPict="0">
                <anchor moveWithCells="1">
                  <from>
                    <xdr:col>1</xdr:col>
                    <xdr:colOff>114300</xdr:colOff>
                    <xdr:row>39</xdr:row>
                    <xdr:rowOff>165100</xdr:rowOff>
                  </from>
                  <to>
                    <xdr:col>1</xdr:col>
                    <xdr:colOff>419100</xdr:colOff>
                    <xdr:row>40</xdr:row>
                    <xdr:rowOff>215900</xdr:rowOff>
                  </to>
                </anchor>
              </controlPr>
            </control>
          </mc:Choice>
          <mc:Fallback/>
        </mc:AlternateContent>
        <mc:AlternateContent xmlns:mc="http://schemas.openxmlformats.org/markup-compatibility/2006">
          <mc:Choice Requires="x14">
            <control shapeId="69644" r:id="rId30" name="Check Box 12">
              <controlPr defaultSize="0" autoFill="0" autoLine="0" autoPict="0">
                <anchor moveWithCells="1">
                  <from>
                    <xdr:col>1</xdr:col>
                    <xdr:colOff>114300</xdr:colOff>
                    <xdr:row>35</xdr:row>
                    <xdr:rowOff>190500</xdr:rowOff>
                  </from>
                  <to>
                    <xdr:col>1</xdr:col>
                    <xdr:colOff>419100</xdr:colOff>
                    <xdr:row>36</xdr:row>
                    <xdr:rowOff>254000</xdr:rowOff>
                  </to>
                </anchor>
              </controlPr>
            </control>
          </mc:Choice>
          <mc:Fallback/>
        </mc:AlternateContent>
        <mc:AlternateContent xmlns:mc="http://schemas.openxmlformats.org/markup-compatibility/2006">
          <mc:Choice Requires="x14">
            <control shapeId="69646" r:id="rId31" name="Check Box 14">
              <controlPr defaultSize="0" autoFill="0" autoLine="0" autoPict="0">
                <anchor moveWithCells="1">
                  <from>
                    <xdr:col>1</xdr:col>
                    <xdr:colOff>101600</xdr:colOff>
                    <xdr:row>43</xdr:row>
                    <xdr:rowOff>139700</xdr:rowOff>
                  </from>
                  <to>
                    <xdr:col>1</xdr:col>
                    <xdr:colOff>406400</xdr:colOff>
                    <xdr:row>44</xdr:row>
                    <xdr:rowOff>381000</xdr:rowOff>
                  </to>
                </anchor>
              </controlPr>
            </control>
          </mc:Choice>
          <mc:Fallback/>
        </mc:AlternateContent>
        <mc:AlternateContent xmlns:mc="http://schemas.openxmlformats.org/markup-compatibility/2006">
          <mc:Choice Requires="x14">
            <control shapeId="69648" r:id="rId32" name="Check Box 16">
              <controlPr defaultSize="0" autoFill="0" autoLine="0" autoPict="0">
                <anchor moveWithCells="1">
                  <from>
                    <xdr:col>1</xdr:col>
                    <xdr:colOff>114300</xdr:colOff>
                    <xdr:row>47</xdr:row>
                    <xdr:rowOff>190500</xdr:rowOff>
                  </from>
                  <to>
                    <xdr:col>1</xdr:col>
                    <xdr:colOff>419100</xdr:colOff>
                    <xdr:row>49</xdr:row>
                    <xdr:rowOff>63500</xdr:rowOff>
                  </to>
                </anchor>
              </controlPr>
            </control>
          </mc:Choice>
          <mc:Fallback/>
        </mc:AlternateContent>
        <mc:AlternateContent xmlns:mc="http://schemas.openxmlformats.org/markup-compatibility/2006">
          <mc:Choice Requires="x14">
            <control shapeId="69651" r:id="rId33" name="Check Box 19">
              <controlPr defaultSize="0" autoFill="0" autoLine="0" autoPict="0">
                <anchor moveWithCells="1">
                  <from>
                    <xdr:col>1</xdr:col>
                    <xdr:colOff>114300</xdr:colOff>
                    <xdr:row>51</xdr:row>
                    <xdr:rowOff>190500</xdr:rowOff>
                  </from>
                  <to>
                    <xdr:col>1</xdr:col>
                    <xdr:colOff>419100</xdr:colOff>
                    <xdr:row>53</xdr:row>
                    <xdr:rowOff>63500</xdr:rowOff>
                  </to>
                </anchor>
              </controlPr>
            </control>
          </mc:Choice>
          <mc:Fallback/>
        </mc:AlternateContent>
        <mc:AlternateContent xmlns:mc="http://schemas.openxmlformats.org/markup-compatibility/2006">
          <mc:Choice Requires="x14">
            <control shapeId="69652" r:id="rId34" name="Check Box 20">
              <controlPr defaultSize="0" autoFill="0" autoLine="0" autoPict="0">
                <anchor moveWithCells="1">
                  <from>
                    <xdr:col>1</xdr:col>
                    <xdr:colOff>114300</xdr:colOff>
                    <xdr:row>55</xdr:row>
                    <xdr:rowOff>190500</xdr:rowOff>
                  </from>
                  <to>
                    <xdr:col>1</xdr:col>
                    <xdr:colOff>419100</xdr:colOff>
                    <xdr:row>57</xdr:row>
                    <xdr:rowOff>0</xdr:rowOff>
                  </to>
                </anchor>
              </controlPr>
            </control>
          </mc:Choice>
          <mc:Fallback/>
        </mc:AlternateContent>
        <mc:AlternateContent xmlns:mc="http://schemas.openxmlformats.org/markup-compatibility/2006">
          <mc:Choice Requires="x14">
            <control shapeId="69653" r:id="rId35" name="Check Box 21">
              <controlPr defaultSize="0" autoFill="0" autoLine="0" autoPict="0">
                <anchor moveWithCells="1">
                  <from>
                    <xdr:col>1</xdr:col>
                    <xdr:colOff>114300</xdr:colOff>
                    <xdr:row>59</xdr:row>
                    <xdr:rowOff>190500</xdr:rowOff>
                  </from>
                  <to>
                    <xdr:col>1</xdr:col>
                    <xdr:colOff>419100</xdr:colOff>
                    <xdr:row>61</xdr:row>
                    <xdr:rowOff>0</xdr:rowOff>
                  </to>
                </anchor>
              </controlPr>
            </control>
          </mc:Choice>
          <mc:Fallback/>
        </mc:AlternateContent>
        <mc:AlternateContent xmlns:mc="http://schemas.openxmlformats.org/markup-compatibility/2006">
          <mc:Choice Requires="x14">
            <control shapeId="69654" r:id="rId36" name="Check Box 22">
              <controlPr defaultSize="0" autoFill="0" autoLine="0" autoPict="0">
                <anchor moveWithCells="1">
                  <from>
                    <xdr:col>1</xdr:col>
                    <xdr:colOff>114300</xdr:colOff>
                    <xdr:row>63</xdr:row>
                    <xdr:rowOff>190500</xdr:rowOff>
                  </from>
                  <to>
                    <xdr:col>1</xdr:col>
                    <xdr:colOff>419100</xdr:colOff>
                    <xdr:row>65</xdr:row>
                    <xdr:rowOff>0</xdr:rowOff>
                  </to>
                </anchor>
              </controlPr>
            </control>
          </mc:Choice>
          <mc:Fallback/>
        </mc:AlternateContent>
        <mc:AlternateContent xmlns:mc="http://schemas.openxmlformats.org/markup-compatibility/2006">
          <mc:Choice Requires="x14">
            <control shapeId="69655" r:id="rId37" name="Check Box 23">
              <controlPr defaultSize="0" autoFill="0" autoLine="0" autoPict="0">
                <anchor moveWithCells="1">
                  <from>
                    <xdr:col>1</xdr:col>
                    <xdr:colOff>114300</xdr:colOff>
                    <xdr:row>69</xdr:row>
                    <xdr:rowOff>190500</xdr:rowOff>
                  </from>
                  <to>
                    <xdr:col>1</xdr:col>
                    <xdr:colOff>419100</xdr:colOff>
                    <xdr:row>71</xdr:row>
                    <xdr:rowOff>0</xdr:rowOff>
                  </to>
                </anchor>
              </controlPr>
            </control>
          </mc:Choice>
          <mc:Fallback/>
        </mc:AlternateContent>
        <mc:AlternateContent xmlns:mc="http://schemas.openxmlformats.org/markup-compatibility/2006">
          <mc:Choice Requires="x14">
            <control shapeId="69657" r:id="rId38" name="Check Box 25">
              <controlPr defaultSize="0" autoFill="0" autoLine="0" autoPict="0">
                <anchor moveWithCells="1">
                  <from>
                    <xdr:col>1</xdr:col>
                    <xdr:colOff>114300</xdr:colOff>
                    <xdr:row>73</xdr:row>
                    <xdr:rowOff>190500</xdr:rowOff>
                  </from>
                  <to>
                    <xdr:col>1</xdr:col>
                    <xdr:colOff>419100</xdr:colOff>
                    <xdr:row>75</xdr:row>
                    <xdr:rowOff>0</xdr:rowOff>
                  </to>
                </anchor>
              </controlPr>
            </control>
          </mc:Choice>
          <mc:Fallback/>
        </mc:AlternateContent>
        <mc:AlternateContent xmlns:mc="http://schemas.openxmlformats.org/markup-compatibility/2006">
          <mc:Choice Requires="x14">
            <control shapeId="69658" r:id="rId39" name="Check Box 26">
              <controlPr defaultSize="0" autoFill="0" autoLine="0" autoPict="0">
                <anchor moveWithCells="1">
                  <from>
                    <xdr:col>1</xdr:col>
                    <xdr:colOff>114300</xdr:colOff>
                    <xdr:row>77</xdr:row>
                    <xdr:rowOff>190500</xdr:rowOff>
                  </from>
                  <to>
                    <xdr:col>1</xdr:col>
                    <xdr:colOff>419100</xdr:colOff>
                    <xdr:row>78</xdr:row>
                    <xdr:rowOff>254000</xdr:rowOff>
                  </to>
                </anchor>
              </controlPr>
            </control>
          </mc:Choice>
          <mc:Fallback/>
        </mc:AlternateContent>
        <mc:AlternateContent xmlns:mc="http://schemas.openxmlformats.org/markup-compatibility/2006">
          <mc:Choice Requires="x14">
            <control shapeId="69659" r:id="rId40" name="Check Box 27">
              <controlPr defaultSize="0" autoFill="0" autoLine="0" autoPict="0">
                <anchor moveWithCells="1">
                  <from>
                    <xdr:col>1</xdr:col>
                    <xdr:colOff>114300</xdr:colOff>
                    <xdr:row>81</xdr:row>
                    <xdr:rowOff>190500</xdr:rowOff>
                  </from>
                  <to>
                    <xdr:col>1</xdr:col>
                    <xdr:colOff>419100</xdr:colOff>
                    <xdr:row>82</xdr:row>
                    <xdr:rowOff>254000</xdr:rowOff>
                  </to>
                </anchor>
              </controlPr>
            </control>
          </mc:Choice>
          <mc:Fallback/>
        </mc:AlternateContent>
        <mc:AlternateContent xmlns:mc="http://schemas.openxmlformats.org/markup-compatibility/2006">
          <mc:Choice Requires="x14">
            <control shapeId="69661" r:id="rId41" name="Check Box 29">
              <controlPr defaultSize="0" autoFill="0" autoLine="0" autoPict="0">
                <anchor moveWithCells="1">
                  <from>
                    <xdr:col>1</xdr:col>
                    <xdr:colOff>114300</xdr:colOff>
                    <xdr:row>85</xdr:row>
                    <xdr:rowOff>190500</xdr:rowOff>
                  </from>
                  <to>
                    <xdr:col>1</xdr:col>
                    <xdr:colOff>419100</xdr:colOff>
                    <xdr:row>86</xdr:row>
                    <xdr:rowOff>254000</xdr:rowOff>
                  </to>
                </anchor>
              </controlPr>
            </control>
          </mc:Choice>
          <mc:Fallback/>
        </mc:AlternateContent>
        <mc:AlternateContent xmlns:mc="http://schemas.openxmlformats.org/markup-compatibility/2006">
          <mc:Choice Requires="x14">
            <control shapeId="69663" r:id="rId42" name="Check Box 31">
              <controlPr defaultSize="0" autoFill="0" autoLine="0" autoPict="0">
                <anchor moveWithCells="1">
                  <from>
                    <xdr:col>1</xdr:col>
                    <xdr:colOff>114300</xdr:colOff>
                    <xdr:row>89</xdr:row>
                    <xdr:rowOff>190500</xdr:rowOff>
                  </from>
                  <to>
                    <xdr:col>1</xdr:col>
                    <xdr:colOff>419100</xdr:colOff>
                    <xdr:row>90</xdr:row>
                    <xdr:rowOff>254000</xdr:rowOff>
                  </to>
                </anchor>
              </controlPr>
            </control>
          </mc:Choice>
          <mc:Fallback/>
        </mc:AlternateContent>
        <mc:AlternateContent xmlns:mc="http://schemas.openxmlformats.org/markup-compatibility/2006">
          <mc:Choice Requires="x14">
            <control shapeId="69664" r:id="rId43" name="Check Box 32">
              <controlPr defaultSize="0" autoFill="0" autoLine="0" autoPict="0">
                <anchor moveWithCells="1">
                  <from>
                    <xdr:col>1</xdr:col>
                    <xdr:colOff>114300</xdr:colOff>
                    <xdr:row>93</xdr:row>
                    <xdr:rowOff>190500</xdr:rowOff>
                  </from>
                  <to>
                    <xdr:col>1</xdr:col>
                    <xdr:colOff>419100</xdr:colOff>
                    <xdr:row>94</xdr:row>
                    <xdr:rowOff>254000</xdr:rowOff>
                  </to>
                </anchor>
              </controlPr>
            </control>
          </mc:Choice>
          <mc:Fallback/>
        </mc:AlternateContent>
        <mc:AlternateContent xmlns:mc="http://schemas.openxmlformats.org/markup-compatibility/2006">
          <mc:Choice Requires="x14">
            <control shapeId="69666" r:id="rId44" name="Check Box 34">
              <controlPr defaultSize="0" autoFill="0" autoLine="0" autoPict="0">
                <anchor moveWithCells="1">
                  <from>
                    <xdr:col>1</xdr:col>
                    <xdr:colOff>114300</xdr:colOff>
                    <xdr:row>97</xdr:row>
                    <xdr:rowOff>190500</xdr:rowOff>
                  </from>
                  <to>
                    <xdr:col>1</xdr:col>
                    <xdr:colOff>419100</xdr:colOff>
                    <xdr:row>98</xdr:row>
                    <xdr:rowOff>254000</xdr:rowOff>
                  </to>
                </anchor>
              </controlPr>
            </control>
          </mc:Choice>
          <mc:Fallback/>
        </mc:AlternateContent>
        <mc:AlternateContent xmlns:mc="http://schemas.openxmlformats.org/markup-compatibility/2006">
          <mc:Choice Requires="x14">
            <control shapeId="69668" r:id="rId45" name="Check Box 36">
              <controlPr defaultSize="0" autoFill="0" autoLine="0" autoPict="0">
                <anchor moveWithCells="1">
                  <from>
                    <xdr:col>1</xdr:col>
                    <xdr:colOff>114300</xdr:colOff>
                    <xdr:row>101</xdr:row>
                    <xdr:rowOff>190500</xdr:rowOff>
                  </from>
                  <to>
                    <xdr:col>1</xdr:col>
                    <xdr:colOff>419100</xdr:colOff>
                    <xdr:row>102</xdr:row>
                    <xdr:rowOff>190500</xdr:rowOff>
                  </to>
                </anchor>
              </controlPr>
            </control>
          </mc:Choice>
          <mc:Fallback/>
        </mc:AlternateContent>
        <mc:AlternateContent xmlns:mc="http://schemas.openxmlformats.org/markup-compatibility/2006">
          <mc:Choice Requires="x14">
            <control shapeId="69669" r:id="rId46" name="Check Box 37">
              <controlPr defaultSize="0" autoFill="0" autoLine="0" autoPict="0">
                <anchor moveWithCells="1">
                  <from>
                    <xdr:col>1</xdr:col>
                    <xdr:colOff>114300</xdr:colOff>
                    <xdr:row>105</xdr:row>
                    <xdr:rowOff>190500</xdr:rowOff>
                  </from>
                  <to>
                    <xdr:col>1</xdr:col>
                    <xdr:colOff>419100</xdr:colOff>
                    <xdr:row>106</xdr:row>
                    <xdr:rowOff>254000</xdr:rowOff>
                  </to>
                </anchor>
              </controlPr>
            </control>
          </mc:Choice>
          <mc:Fallback/>
        </mc:AlternateContent>
        <mc:AlternateContent xmlns:mc="http://schemas.openxmlformats.org/markup-compatibility/2006">
          <mc:Choice Requires="x14">
            <control shapeId="69670" r:id="rId47" name="Check Box 38">
              <controlPr defaultSize="0" autoFill="0" autoLine="0" autoPict="0">
                <anchor moveWithCells="1">
                  <from>
                    <xdr:col>1</xdr:col>
                    <xdr:colOff>114300</xdr:colOff>
                    <xdr:row>109</xdr:row>
                    <xdr:rowOff>190500</xdr:rowOff>
                  </from>
                  <to>
                    <xdr:col>1</xdr:col>
                    <xdr:colOff>419100</xdr:colOff>
                    <xdr:row>110</xdr:row>
                    <xdr:rowOff>254000</xdr:rowOff>
                  </to>
                </anchor>
              </controlPr>
            </control>
          </mc:Choice>
          <mc:Fallback/>
        </mc:AlternateContent>
        <mc:AlternateContent xmlns:mc="http://schemas.openxmlformats.org/markup-compatibility/2006">
          <mc:Choice Requires="x14">
            <control shapeId="69671" r:id="rId48" name="Check Box 39">
              <controlPr defaultSize="0" autoFill="0" autoLine="0" autoPict="0">
                <anchor moveWithCells="1">
                  <from>
                    <xdr:col>1</xdr:col>
                    <xdr:colOff>114300</xdr:colOff>
                    <xdr:row>113</xdr:row>
                    <xdr:rowOff>190500</xdr:rowOff>
                  </from>
                  <to>
                    <xdr:col>1</xdr:col>
                    <xdr:colOff>419100</xdr:colOff>
                    <xdr:row>114</xdr:row>
                    <xdr:rowOff>254000</xdr:rowOff>
                  </to>
                </anchor>
              </controlPr>
            </control>
          </mc:Choice>
          <mc:Fallback/>
        </mc:AlternateContent>
        <mc:AlternateContent xmlns:mc="http://schemas.openxmlformats.org/markup-compatibility/2006">
          <mc:Choice Requires="x14">
            <control shapeId="69673" r:id="rId49" name="Check Box 41">
              <controlPr defaultSize="0" autoFill="0" autoLine="0" autoPict="0">
                <anchor moveWithCells="1">
                  <from>
                    <xdr:col>1</xdr:col>
                    <xdr:colOff>114300</xdr:colOff>
                    <xdr:row>117</xdr:row>
                    <xdr:rowOff>190500</xdr:rowOff>
                  </from>
                  <to>
                    <xdr:col>1</xdr:col>
                    <xdr:colOff>419100</xdr:colOff>
                    <xdr:row>118</xdr:row>
                    <xdr:rowOff>254000</xdr:rowOff>
                  </to>
                </anchor>
              </controlPr>
            </control>
          </mc:Choice>
          <mc:Fallback/>
        </mc:AlternateContent>
        <mc:AlternateContent xmlns:mc="http://schemas.openxmlformats.org/markup-compatibility/2006">
          <mc:Choice Requires="x14">
            <control shapeId="69674" r:id="rId50" name="Check Box 42">
              <controlPr defaultSize="0" autoFill="0" autoLine="0" autoPict="0">
                <anchor moveWithCells="1">
                  <from>
                    <xdr:col>1</xdr:col>
                    <xdr:colOff>114300</xdr:colOff>
                    <xdr:row>121</xdr:row>
                    <xdr:rowOff>190500</xdr:rowOff>
                  </from>
                  <to>
                    <xdr:col>1</xdr:col>
                    <xdr:colOff>419100</xdr:colOff>
                    <xdr:row>122</xdr:row>
                    <xdr:rowOff>254000</xdr:rowOff>
                  </to>
                </anchor>
              </controlPr>
            </control>
          </mc:Choice>
          <mc:Fallback/>
        </mc:AlternateContent>
        <mc:AlternateContent xmlns:mc="http://schemas.openxmlformats.org/markup-compatibility/2006">
          <mc:Choice Requires="x14">
            <control shapeId="69676" r:id="rId51" name="Check Box 44">
              <controlPr defaultSize="0" autoFill="0" autoLine="0" autoPict="0">
                <anchor moveWithCells="1">
                  <from>
                    <xdr:col>1</xdr:col>
                    <xdr:colOff>114300</xdr:colOff>
                    <xdr:row>125</xdr:row>
                    <xdr:rowOff>190500</xdr:rowOff>
                  </from>
                  <to>
                    <xdr:col>1</xdr:col>
                    <xdr:colOff>419100</xdr:colOff>
                    <xdr:row>126</xdr:row>
                    <xdr:rowOff>254000</xdr:rowOff>
                  </to>
                </anchor>
              </controlPr>
            </control>
          </mc:Choice>
          <mc:Fallback/>
        </mc:AlternateContent>
        <mc:AlternateContent xmlns:mc="http://schemas.openxmlformats.org/markup-compatibility/2006">
          <mc:Choice Requires="x14">
            <control shapeId="69677" r:id="rId52" name="Check Box 45">
              <controlPr defaultSize="0" autoFill="0" autoLine="0" autoPict="0">
                <anchor moveWithCells="1">
                  <from>
                    <xdr:col>1</xdr:col>
                    <xdr:colOff>114300</xdr:colOff>
                    <xdr:row>129</xdr:row>
                    <xdr:rowOff>190500</xdr:rowOff>
                  </from>
                  <to>
                    <xdr:col>1</xdr:col>
                    <xdr:colOff>419100</xdr:colOff>
                    <xdr:row>130</xdr:row>
                    <xdr:rowOff>254000</xdr:rowOff>
                  </to>
                </anchor>
              </controlPr>
            </control>
          </mc:Choice>
          <mc:Fallback/>
        </mc:AlternateContent>
        <mc:AlternateContent xmlns:mc="http://schemas.openxmlformats.org/markup-compatibility/2006">
          <mc:Choice Requires="x14">
            <control shapeId="69679" r:id="rId53" name="Check Box 47">
              <controlPr defaultSize="0" autoFill="0" autoLine="0" autoPict="0">
                <anchor moveWithCells="1">
                  <from>
                    <xdr:col>1</xdr:col>
                    <xdr:colOff>114300</xdr:colOff>
                    <xdr:row>133</xdr:row>
                    <xdr:rowOff>190500</xdr:rowOff>
                  </from>
                  <to>
                    <xdr:col>1</xdr:col>
                    <xdr:colOff>419100</xdr:colOff>
                    <xdr:row>134</xdr:row>
                    <xdr:rowOff>254000</xdr:rowOff>
                  </to>
                </anchor>
              </controlPr>
            </control>
          </mc:Choice>
          <mc:Fallback/>
        </mc:AlternateContent>
        <mc:AlternateContent xmlns:mc="http://schemas.openxmlformats.org/markup-compatibility/2006">
          <mc:Choice Requires="x14">
            <control shapeId="69680" r:id="rId54" name="Check Box 48">
              <controlPr defaultSize="0" autoFill="0" autoLine="0" autoPict="0">
                <anchor moveWithCells="1">
                  <from>
                    <xdr:col>1</xdr:col>
                    <xdr:colOff>114300</xdr:colOff>
                    <xdr:row>137</xdr:row>
                    <xdr:rowOff>190500</xdr:rowOff>
                  </from>
                  <to>
                    <xdr:col>1</xdr:col>
                    <xdr:colOff>419100</xdr:colOff>
                    <xdr:row>138</xdr:row>
                    <xdr:rowOff>254000</xdr:rowOff>
                  </to>
                </anchor>
              </controlPr>
            </control>
          </mc:Choice>
          <mc:Fallback/>
        </mc:AlternateContent>
        <mc:AlternateContent xmlns:mc="http://schemas.openxmlformats.org/markup-compatibility/2006">
          <mc:Choice Requires="x14">
            <control shapeId="69681" r:id="rId55" name="Check Box 49">
              <controlPr defaultSize="0" autoFill="0" autoLine="0" autoPict="0">
                <anchor moveWithCells="1">
                  <from>
                    <xdr:col>1</xdr:col>
                    <xdr:colOff>114300</xdr:colOff>
                    <xdr:row>141</xdr:row>
                    <xdr:rowOff>190500</xdr:rowOff>
                  </from>
                  <to>
                    <xdr:col>1</xdr:col>
                    <xdr:colOff>419100</xdr:colOff>
                    <xdr:row>142</xdr:row>
                    <xdr:rowOff>254000</xdr:rowOff>
                  </to>
                </anchor>
              </controlPr>
            </control>
          </mc:Choice>
          <mc:Fallback/>
        </mc:AlternateContent>
        <mc:AlternateContent xmlns:mc="http://schemas.openxmlformats.org/markup-compatibility/2006">
          <mc:Choice Requires="x14">
            <control shapeId="69682" r:id="rId56" name="Check Box 50">
              <controlPr defaultSize="0" autoFill="0" autoLine="0" autoPict="0">
                <anchor moveWithCells="1">
                  <from>
                    <xdr:col>1</xdr:col>
                    <xdr:colOff>114300</xdr:colOff>
                    <xdr:row>145</xdr:row>
                    <xdr:rowOff>190500</xdr:rowOff>
                  </from>
                  <to>
                    <xdr:col>1</xdr:col>
                    <xdr:colOff>419100</xdr:colOff>
                    <xdr:row>146</xdr:row>
                    <xdr:rowOff>254000</xdr:rowOff>
                  </to>
                </anchor>
              </controlPr>
            </control>
          </mc:Choice>
          <mc:Fallback/>
        </mc:AlternateContent>
        <mc:AlternateContent xmlns:mc="http://schemas.openxmlformats.org/markup-compatibility/2006">
          <mc:Choice Requires="x14">
            <control shapeId="69683" r:id="rId57" name="Check Box 51">
              <controlPr defaultSize="0" autoFill="0" autoLine="0" autoPict="0">
                <anchor moveWithCells="1">
                  <from>
                    <xdr:col>1</xdr:col>
                    <xdr:colOff>114300</xdr:colOff>
                    <xdr:row>149</xdr:row>
                    <xdr:rowOff>190500</xdr:rowOff>
                  </from>
                  <to>
                    <xdr:col>1</xdr:col>
                    <xdr:colOff>419100</xdr:colOff>
                    <xdr:row>150</xdr:row>
                    <xdr:rowOff>254000</xdr:rowOff>
                  </to>
                </anchor>
              </controlPr>
            </control>
          </mc:Choice>
          <mc:Fallback/>
        </mc:AlternateContent>
        <mc:AlternateContent xmlns:mc="http://schemas.openxmlformats.org/markup-compatibility/2006">
          <mc:Choice Requires="x14">
            <control shapeId="69684" r:id="rId58" name="Check Box 52">
              <controlPr defaultSize="0" autoFill="0" autoLine="0" autoPict="0">
                <anchor moveWithCells="1">
                  <from>
                    <xdr:col>1</xdr:col>
                    <xdr:colOff>114300</xdr:colOff>
                    <xdr:row>153</xdr:row>
                    <xdr:rowOff>190500</xdr:rowOff>
                  </from>
                  <to>
                    <xdr:col>1</xdr:col>
                    <xdr:colOff>419100</xdr:colOff>
                    <xdr:row>154</xdr:row>
                    <xdr:rowOff>254000</xdr:rowOff>
                  </to>
                </anchor>
              </controlPr>
            </control>
          </mc:Choice>
          <mc:Fallback/>
        </mc:AlternateContent>
        <mc:AlternateContent xmlns:mc="http://schemas.openxmlformats.org/markup-compatibility/2006">
          <mc:Choice Requires="x14">
            <control shapeId="69685" r:id="rId59" name="Check Box 53">
              <controlPr defaultSize="0" autoFill="0" autoLine="0" autoPict="0">
                <anchor moveWithCells="1">
                  <from>
                    <xdr:col>1</xdr:col>
                    <xdr:colOff>114300</xdr:colOff>
                    <xdr:row>157</xdr:row>
                    <xdr:rowOff>190500</xdr:rowOff>
                  </from>
                  <to>
                    <xdr:col>1</xdr:col>
                    <xdr:colOff>419100</xdr:colOff>
                    <xdr:row>158</xdr:row>
                    <xdr:rowOff>254000</xdr:rowOff>
                  </to>
                </anchor>
              </controlPr>
            </control>
          </mc:Choice>
          <mc:Fallback/>
        </mc:AlternateContent>
        <mc:AlternateContent xmlns:mc="http://schemas.openxmlformats.org/markup-compatibility/2006">
          <mc:Choice Requires="x14">
            <control shapeId="69686" r:id="rId60" name="Check Box 54">
              <controlPr defaultSize="0" autoFill="0" autoLine="0" autoPict="0">
                <anchor moveWithCells="1">
                  <from>
                    <xdr:col>1</xdr:col>
                    <xdr:colOff>114300</xdr:colOff>
                    <xdr:row>161</xdr:row>
                    <xdr:rowOff>190500</xdr:rowOff>
                  </from>
                  <to>
                    <xdr:col>1</xdr:col>
                    <xdr:colOff>419100</xdr:colOff>
                    <xdr:row>162</xdr:row>
                    <xdr:rowOff>254000</xdr:rowOff>
                  </to>
                </anchor>
              </controlPr>
            </control>
          </mc:Choice>
          <mc:Fallback/>
        </mc:AlternateContent>
        <mc:AlternateContent xmlns:mc="http://schemas.openxmlformats.org/markup-compatibility/2006">
          <mc:Choice Requires="x14">
            <control shapeId="69687" r:id="rId61" name="Check Box 55">
              <controlPr defaultSize="0" autoFill="0" autoLine="0" autoPict="0">
                <anchor moveWithCells="1">
                  <from>
                    <xdr:col>1</xdr:col>
                    <xdr:colOff>114300</xdr:colOff>
                    <xdr:row>165</xdr:row>
                    <xdr:rowOff>190500</xdr:rowOff>
                  </from>
                  <to>
                    <xdr:col>1</xdr:col>
                    <xdr:colOff>419100</xdr:colOff>
                    <xdr:row>166</xdr:row>
                    <xdr:rowOff>254000</xdr:rowOff>
                  </to>
                </anchor>
              </controlPr>
            </control>
          </mc:Choice>
          <mc:Fallback/>
        </mc:AlternateContent>
        <mc:AlternateContent xmlns:mc="http://schemas.openxmlformats.org/markup-compatibility/2006">
          <mc:Choice Requires="x14">
            <control shapeId="69688" r:id="rId62" name="Check Box 56">
              <controlPr defaultSize="0" autoFill="0" autoLine="0" autoPict="0">
                <anchor moveWithCells="1">
                  <from>
                    <xdr:col>1</xdr:col>
                    <xdr:colOff>114300</xdr:colOff>
                    <xdr:row>169</xdr:row>
                    <xdr:rowOff>190500</xdr:rowOff>
                  </from>
                  <to>
                    <xdr:col>1</xdr:col>
                    <xdr:colOff>419100</xdr:colOff>
                    <xdr:row>170</xdr:row>
                    <xdr:rowOff>254000</xdr:rowOff>
                  </to>
                </anchor>
              </controlPr>
            </control>
          </mc:Choice>
          <mc:Fallback/>
        </mc:AlternateContent>
        <mc:AlternateContent xmlns:mc="http://schemas.openxmlformats.org/markup-compatibility/2006">
          <mc:Choice Requires="x14">
            <control shapeId="69690" r:id="rId63" name="Check Box 58">
              <controlPr defaultSize="0" autoFill="0" autoLine="0" autoPict="0">
                <anchor moveWithCells="1">
                  <from>
                    <xdr:col>1</xdr:col>
                    <xdr:colOff>114300</xdr:colOff>
                    <xdr:row>173</xdr:row>
                    <xdr:rowOff>190500</xdr:rowOff>
                  </from>
                  <to>
                    <xdr:col>1</xdr:col>
                    <xdr:colOff>419100</xdr:colOff>
                    <xdr:row>174</xdr:row>
                    <xdr:rowOff>254000</xdr:rowOff>
                  </to>
                </anchor>
              </controlPr>
            </control>
          </mc:Choice>
          <mc:Fallback/>
        </mc:AlternateContent>
        <mc:AlternateContent xmlns:mc="http://schemas.openxmlformats.org/markup-compatibility/2006">
          <mc:Choice Requires="x14">
            <control shapeId="69691" r:id="rId64" name="Check Box 59">
              <controlPr defaultSize="0" autoFill="0" autoLine="0" autoPict="0">
                <anchor moveWithCells="1">
                  <from>
                    <xdr:col>1</xdr:col>
                    <xdr:colOff>114300</xdr:colOff>
                    <xdr:row>177</xdr:row>
                    <xdr:rowOff>190500</xdr:rowOff>
                  </from>
                  <to>
                    <xdr:col>1</xdr:col>
                    <xdr:colOff>419100</xdr:colOff>
                    <xdr:row>178</xdr:row>
                    <xdr:rowOff>254000</xdr:rowOff>
                  </to>
                </anchor>
              </controlPr>
            </control>
          </mc:Choice>
          <mc:Fallback/>
        </mc:AlternateContent>
        <mc:AlternateContent xmlns:mc="http://schemas.openxmlformats.org/markup-compatibility/2006">
          <mc:Choice Requires="x14">
            <control shapeId="69693" r:id="rId65" name="Check Box 61">
              <controlPr defaultSize="0" autoFill="0" autoLine="0" autoPict="0">
                <anchor moveWithCells="1">
                  <from>
                    <xdr:col>1</xdr:col>
                    <xdr:colOff>114300</xdr:colOff>
                    <xdr:row>181</xdr:row>
                    <xdr:rowOff>190500</xdr:rowOff>
                  </from>
                  <to>
                    <xdr:col>1</xdr:col>
                    <xdr:colOff>419100</xdr:colOff>
                    <xdr:row>182</xdr:row>
                    <xdr:rowOff>254000</xdr:rowOff>
                  </to>
                </anchor>
              </controlPr>
            </control>
          </mc:Choice>
          <mc:Fallback/>
        </mc:AlternateContent>
        <mc:AlternateContent xmlns:mc="http://schemas.openxmlformats.org/markup-compatibility/2006">
          <mc:Choice Requires="x14">
            <control shapeId="69694" r:id="rId66" name="Check Box 62">
              <controlPr defaultSize="0" autoFill="0" autoLine="0" autoPict="0">
                <anchor moveWithCells="1">
                  <from>
                    <xdr:col>1</xdr:col>
                    <xdr:colOff>114300</xdr:colOff>
                    <xdr:row>185</xdr:row>
                    <xdr:rowOff>190500</xdr:rowOff>
                  </from>
                  <to>
                    <xdr:col>1</xdr:col>
                    <xdr:colOff>419100</xdr:colOff>
                    <xdr:row>186</xdr:row>
                    <xdr:rowOff>254000</xdr:rowOff>
                  </to>
                </anchor>
              </controlPr>
            </control>
          </mc:Choice>
          <mc:Fallback/>
        </mc:AlternateContent>
        <mc:AlternateContent xmlns:mc="http://schemas.openxmlformats.org/markup-compatibility/2006">
          <mc:Choice Requires="x14">
            <control shapeId="69695" r:id="rId67" name="Check Box 63">
              <controlPr defaultSize="0" autoFill="0" autoLine="0" autoPict="0">
                <anchor moveWithCells="1">
                  <from>
                    <xdr:col>1</xdr:col>
                    <xdr:colOff>114300</xdr:colOff>
                    <xdr:row>189</xdr:row>
                    <xdr:rowOff>190500</xdr:rowOff>
                  </from>
                  <to>
                    <xdr:col>1</xdr:col>
                    <xdr:colOff>419100</xdr:colOff>
                    <xdr:row>190</xdr:row>
                    <xdr:rowOff>254000</xdr:rowOff>
                  </to>
                </anchor>
              </controlPr>
            </control>
          </mc:Choice>
          <mc:Fallback/>
        </mc:AlternateContent>
        <mc:AlternateContent xmlns:mc="http://schemas.openxmlformats.org/markup-compatibility/2006">
          <mc:Choice Requires="x14">
            <control shapeId="69696" r:id="rId68" name="Check Box 64">
              <controlPr defaultSize="0" autoFill="0" autoLine="0" autoPict="0">
                <anchor moveWithCells="1">
                  <from>
                    <xdr:col>1</xdr:col>
                    <xdr:colOff>114300</xdr:colOff>
                    <xdr:row>193</xdr:row>
                    <xdr:rowOff>190500</xdr:rowOff>
                  </from>
                  <to>
                    <xdr:col>1</xdr:col>
                    <xdr:colOff>419100</xdr:colOff>
                    <xdr:row>194</xdr:row>
                    <xdr:rowOff>254000</xdr:rowOff>
                  </to>
                </anchor>
              </controlPr>
            </control>
          </mc:Choice>
          <mc:Fallback/>
        </mc:AlternateContent>
        <mc:AlternateContent xmlns:mc="http://schemas.openxmlformats.org/markup-compatibility/2006">
          <mc:Choice Requires="x14">
            <control shapeId="69698" r:id="rId69" name="Check Box 66">
              <controlPr defaultSize="0" autoFill="0" autoLine="0" autoPict="0">
                <anchor moveWithCells="1">
                  <from>
                    <xdr:col>1</xdr:col>
                    <xdr:colOff>114300</xdr:colOff>
                    <xdr:row>197</xdr:row>
                    <xdr:rowOff>190500</xdr:rowOff>
                  </from>
                  <to>
                    <xdr:col>1</xdr:col>
                    <xdr:colOff>419100</xdr:colOff>
                    <xdr:row>198</xdr:row>
                    <xdr:rowOff>254000</xdr:rowOff>
                  </to>
                </anchor>
              </controlPr>
            </control>
          </mc:Choice>
          <mc:Fallback/>
        </mc:AlternateContent>
        <mc:AlternateContent xmlns:mc="http://schemas.openxmlformats.org/markup-compatibility/2006">
          <mc:Choice Requires="x14">
            <control shapeId="69699" r:id="rId70" name="Check Box 67">
              <controlPr defaultSize="0" autoFill="0" autoLine="0" autoPict="0">
                <anchor moveWithCells="1">
                  <from>
                    <xdr:col>1</xdr:col>
                    <xdr:colOff>114300</xdr:colOff>
                    <xdr:row>201</xdr:row>
                    <xdr:rowOff>190500</xdr:rowOff>
                  </from>
                  <to>
                    <xdr:col>1</xdr:col>
                    <xdr:colOff>419100</xdr:colOff>
                    <xdr:row>202</xdr:row>
                    <xdr:rowOff>254000</xdr:rowOff>
                  </to>
                </anchor>
              </controlPr>
            </control>
          </mc:Choice>
          <mc:Fallback/>
        </mc:AlternateContent>
        <mc:AlternateContent xmlns:mc="http://schemas.openxmlformats.org/markup-compatibility/2006">
          <mc:Choice Requires="x14">
            <control shapeId="69700" r:id="rId71" name="Check Box 68">
              <controlPr defaultSize="0" autoFill="0" autoLine="0" autoPict="0">
                <anchor moveWithCells="1">
                  <from>
                    <xdr:col>1</xdr:col>
                    <xdr:colOff>114300</xdr:colOff>
                    <xdr:row>205</xdr:row>
                    <xdr:rowOff>190500</xdr:rowOff>
                  </from>
                  <to>
                    <xdr:col>1</xdr:col>
                    <xdr:colOff>419100</xdr:colOff>
                    <xdr:row>207</xdr:row>
                    <xdr:rowOff>0</xdr:rowOff>
                  </to>
                </anchor>
              </controlPr>
            </control>
          </mc:Choice>
          <mc:Fallback/>
        </mc:AlternateContent>
        <mc:AlternateContent xmlns:mc="http://schemas.openxmlformats.org/markup-compatibility/2006">
          <mc:Choice Requires="x14">
            <control shapeId="69703" r:id="rId72" name="Check Box 71">
              <controlPr defaultSize="0" autoFill="0" autoLine="0" autoPict="0">
                <anchor moveWithCells="1">
                  <from>
                    <xdr:col>1</xdr:col>
                    <xdr:colOff>114300</xdr:colOff>
                    <xdr:row>209</xdr:row>
                    <xdr:rowOff>190500</xdr:rowOff>
                  </from>
                  <to>
                    <xdr:col>1</xdr:col>
                    <xdr:colOff>419100</xdr:colOff>
                    <xdr:row>210</xdr:row>
                    <xdr:rowOff>254000</xdr:rowOff>
                  </to>
                </anchor>
              </controlPr>
            </control>
          </mc:Choice>
          <mc:Fallback/>
        </mc:AlternateContent>
        <mc:AlternateContent xmlns:mc="http://schemas.openxmlformats.org/markup-compatibility/2006">
          <mc:Choice Requires="x14">
            <control shapeId="69704" r:id="rId73" name="Check Box 72">
              <controlPr defaultSize="0" autoFill="0" autoLine="0" autoPict="0">
                <anchor moveWithCells="1">
                  <from>
                    <xdr:col>1</xdr:col>
                    <xdr:colOff>114300</xdr:colOff>
                    <xdr:row>213</xdr:row>
                    <xdr:rowOff>190500</xdr:rowOff>
                  </from>
                  <to>
                    <xdr:col>1</xdr:col>
                    <xdr:colOff>419100</xdr:colOff>
                    <xdr:row>215</xdr:row>
                    <xdr:rowOff>0</xdr:rowOff>
                  </to>
                </anchor>
              </controlPr>
            </control>
          </mc:Choice>
          <mc:Fallback/>
        </mc:AlternateContent>
        <mc:AlternateContent xmlns:mc="http://schemas.openxmlformats.org/markup-compatibility/2006">
          <mc:Choice Requires="x14">
            <control shapeId="69707" r:id="rId74" name="Check Box 75">
              <controlPr defaultSize="0" autoFill="0" autoLine="0" autoPict="0">
                <anchor moveWithCells="1">
                  <from>
                    <xdr:col>1</xdr:col>
                    <xdr:colOff>114300</xdr:colOff>
                    <xdr:row>217</xdr:row>
                    <xdr:rowOff>190500</xdr:rowOff>
                  </from>
                  <to>
                    <xdr:col>1</xdr:col>
                    <xdr:colOff>419100</xdr:colOff>
                    <xdr:row>218</xdr:row>
                    <xdr:rowOff>190500</xdr:rowOff>
                  </to>
                </anchor>
              </controlPr>
            </control>
          </mc:Choice>
          <mc:Fallback/>
        </mc:AlternateContent>
        <mc:AlternateContent xmlns:mc="http://schemas.openxmlformats.org/markup-compatibility/2006">
          <mc:Choice Requires="x14">
            <control shapeId="69708" r:id="rId75" name="Check Box 76">
              <controlPr defaultSize="0" autoFill="0" autoLine="0" autoPict="0">
                <anchor moveWithCells="1">
                  <from>
                    <xdr:col>1</xdr:col>
                    <xdr:colOff>114300</xdr:colOff>
                    <xdr:row>221</xdr:row>
                    <xdr:rowOff>190500</xdr:rowOff>
                  </from>
                  <to>
                    <xdr:col>1</xdr:col>
                    <xdr:colOff>419100</xdr:colOff>
                    <xdr:row>222</xdr:row>
                    <xdr:rowOff>254000</xdr:rowOff>
                  </to>
                </anchor>
              </controlPr>
            </control>
          </mc:Choice>
          <mc:Fallback/>
        </mc:AlternateContent>
        <mc:AlternateContent xmlns:mc="http://schemas.openxmlformats.org/markup-compatibility/2006">
          <mc:Choice Requires="x14">
            <control shapeId="69709" r:id="rId76" name="Check Box 77">
              <controlPr defaultSize="0" autoFill="0" autoLine="0" autoPict="0">
                <anchor moveWithCells="1">
                  <from>
                    <xdr:col>1</xdr:col>
                    <xdr:colOff>114300</xdr:colOff>
                    <xdr:row>225</xdr:row>
                    <xdr:rowOff>190500</xdr:rowOff>
                  </from>
                  <to>
                    <xdr:col>1</xdr:col>
                    <xdr:colOff>419100</xdr:colOff>
                    <xdr:row>226</xdr:row>
                    <xdr:rowOff>254000</xdr:rowOff>
                  </to>
                </anchor>
              </controlPr>
            </control>
          </mc:Choice>
          <mc:Fallback/>
        </mc:AlternateContent>
        <mc:AlternateContent xmlns:mc="http://schemas.openxmlformats.org/markup-compatibility/2006">
          <mc:Choice Requires="x14">
            <control shapeId="69711" r:id="rId77" name="Check Box 79">
              <controlPr defaultSize="0" autoFill="0" autoLine="0" autoPict="0">
                <anchor moveWithCells="1">
                  <from>
                    <xdr:col>1</xdr:col>
                    <xdr:colOff>114300</xdr:colOff>
                    <xdr:row>229</xdr:row>
                    <xdr:rowOff>190500</xdr:rowOff>
                  </from>
                  <to>
                    <xdr:col>1</xdr:col>
                    <xdr:colOff>419100</xdr:colOff>
                    <xdr:row>230</xdr:row>
                    <xdr:rowOff>190500</xdr:rowOff>
                  </to>
                </anchor>
              </controlPr>
            </control>
          </mc:Choice>
          <mc:Fallback/>
        </mc:AlternateContent>
        <mc:AlternateContent xmlns:mc="http://schemas.openxmlformats.org/markup-compatibility/2006">
          <mc:Choice Requires="x14">
            <control shapeId="69712" r:id="rId78" name="Check Box 80">
              <controlPr defaultSize="0" autoFill="0" autoLine="0" autoPict="0">
                <anchor moveWithCells="1">
                  <from>
                    <xdr:col>1</xdr:col>
                    <xdr:colOff>114300</xdr:colOff>
                    <xdr:row>233</xdr:row>
                    <xdr:rowOff>190500</xdr:rowOff>
                  </from>
                  <to>
                    <xdr:col>1</xdr:col>
                    <xdr:colOff>419100</xdr:colOff>
                    <xdr:row>234</xdr:row>
                    <xdr:rowOff>190500</xdr:rowOff>
                  </to>
                </anchor>
              </controlPr>
            </control>
          </mc:Choice>
          <mc:Fallback/>
        </mc:AlternateContent>
        <mc:AlternateContent xmlns:mc="http://schemas.openxmlformats.org/markup-compatibility/2006">
          <mc:Choice Requires="x14">
            <control shapeId="69713" r:id="rId79" name="Check Box 81">
              <controlPr defaultSize="0" autoFill="0" autoLine="0" autoPict="0">
                <anchor moveWithCells="1">
                  <from>
                    <xdr:col>1</xdr:col>
                    <xdr:colOff>114300</xdr:colOff>
                    <xdr:row>237</xdr:row>
                    <xdr:rowOff>190500</xdr:rowOff>
                  </from>
                  <to>
                    <xdr:col>1</xdr:col>
                    <xdr:colOff>419100</xdr:colOff>
                    <xdr:row>238</xdr:row>
                    <xdr:rowOff>254000</xdr:rowOff>
                  </to>
                </anchor>
              </controlPr>
            </control>
          </mc:Choice>
          <mc:Fallback/>
        </mc:AlternateContent>
        <mc:AlternateContent xmlns:mc="http://schemas.openxmlformats.org/markup-compatibility/2006">
          <mc:Choice Requires="x14">
            <control shapeId="69714" r:id="rId80" name="Check Box 82">
              <controlPr defaultSize="0" autoFill="0" autoLine="0" autoPict="0">
                <anchor moveWithCells="1">
                  <from>
                    <xdr:col>1</xdr:col>
                    <xdr:colOff>114300</xdr:colOff>
                    <xdr:row>241</xdr:row>
                    <xdr:rowOff>190500</xdr:rowOff>
                  </from>
                  <to>
                    <xdr:col>1</xdr:col>
                    <xdr:colOff>419100</xdr:colOff>
                    <xdr:row>242</xdr:row>
                    <xdr:rowOff>254000</xdr:rowOff>
                  </to>
                </anchor>
              </controlPr>
            </control>
          </mc:Choice>
          <mc:Fallback/>
        </mc:AlternateContent>
        <mc:AlternateContent xmlns:mc="http://schemas.openxmlformats.org/markup-compatibility/2006">
          <mc:Choice Requires="x14">
            <control shapeId="69716" r:id="rId81" name="Check Box 84">
              <controlPr defaultSize="0" autoFill="0" autoLine="0" autoPict="0">
                <anchor moveWithCells="1">
                  <from>
                    <xdr:col>1</xdr:col>
                    <xdr:colOff>114300</xdr:colOff>
                    <xdr:row>245</xdr:row>
                    <xdr:rowOff>190500</xdr:rowOff>
                  </from>
                  <to>
                    <xdr:col>1</xdr:col>
                    <xdr:colOff>419100</xdr:colOff>
                    <xdr:row>246</xdr:row>
                    <xdr:rowOff>254000</xdr:rowOff>
                  </to>
                </anchor>
              </controlPr>
            </control>
          </mc:Choice>
          <mc:Fallback/>
        </mc:AlternateContent>
        <mc:AlternateContent xmlns:mc="http://schemas.openxmlformats.org/markup-compatibility/2006">
          <mc:Choice Requires="x14">
            <control shapeId="69719" r:id="rId82" name="Check Box 87">
              <controlPr defaultSize="0" autoFill="0" autoLine="0" autoPict="0">
                <anchor moveWithCells="1">
                  <from>
                    <xdr:col>1</xdr:col>
                    <xdr:colOff>114300</xdr:colOff>
                    <xdr:row>251</xdr:row>
                    <xdr:rowOff>190500</xdr:rowOff>
                  </from>
                  <to>
                    <xdr:col>1</xdr:col>
                    <xdr:colOff>419100</xdr:colOff>
                    <xdr:row>252</xdr:row>
                    <xdr:rowOff>254000</xdr:rowOff>
                  </to>
                </anchor>
              </controlPr>
            </control>
          </mc:Choice>
          <mc:Fallback/>
        </mc:AlternateContent>
        <mc:AlternateContent xmlns:mc="http://schemas.openxmlformats.org/markup-compatibility/2006">
          <mc:Choice Requires="x14">
            <control shapeId="69720" r:id="rId83" name="Check Box 88">
              <controlPr defaultSize="0" autoFill="0" autoLine="0" autoPict="0">
                <anchor moveWithCells="1">
                  <from>
                    <xdr:col>1</xdr:col>
                    <xdr:colOff>114300</xdr:colOff>
                    <xdr:row>255</xdr:row>
                    <xdr:rowOff>190500</xdr:rowOff>
                  </from>
                  <to>
                    <xdr:col>1</xdr:col>
                    <xdr:colOff>419100</xdr:colOff>
                    <xdr:row>256</xdr:row>
                    <xdr:rowOff>203200</xdr:rowOff>
                  </to>
                </anchor>
              </controlPr>
            </control>
          </mc:Choice>
          <mc:Fallback/>
        </mc:AlternateContent>
        <mc:AlternateContent xmlns:mc="http://schemas.openxmlformats.org/markup-compatibility/2006">
          <mc:Choice Requires="x14">
            <control shapeId="69721" r:id="rId84" name="Check Box 89">
              <controlPr defaultSize="0" autoFill="0" autoLine="0" autoPict="0">
                <anchor moveWithCells="1">
                  <from>
                    <xdr:col>1</xdr:col>
                    <xdr:colOff>114300</xdr:colOff>
                    <xdr:row>260</xdr:row>
                    <xdr:rowOff>12700</xdr:rowOff>
                  </from>
                  <to>
                    <xdr:col>1</xdr:col>
                    <xdr:colOff>419100</xdr:colOff>
                    <xdr:row>260</xdr:row>
                    <xdr:rowOff>266700</xdr:rowOff>
                  </to>
                </anchor>
              </controlPr>
            </control>
          </mc:Choice>
          <mc:Fallback/>
        </mc:AlternateContent>
        <mc:AlternateContent xmlns:mc="http://schemas.openxmlformats.org/markup-compatibility/2006">
          <mc:Choice Requires="x14">
            <control shapeId="69724" r:id="rId85" name="Check Box 92">
              <controlPr defaultSize="0" autoFill="0" autoLine="0" autoPict="0">
                <anchor moveWithCells="1">
                  <from>
                    <xdr:col>1</xdr:col>
                    <xdr:colOff>114300</xdr:colOff>
                    <xdr:row>264</xdr:row>
                    <xdr:rowOff>12700</xdr:rowOff>
                  </from>
                  <to>
                    <xdr:col>1</xdr:col>
                    <xdr:colOff>419100</xdr:colOff>
                    <xdr:row>264</xdr:row>
                    <xdr:rowOff>266700</xdr:rowOff>
                  </to>
                </anchor>
              </controlPr>
            </control>
          </mc:Choice>
          <mc:Fallback/>
        </mc:AlternateContent>
        <mc:AlternateContent xmlns:mc="http://schemas.openxmlformats.org/markup-compatibility/2006">
          <mc:Choice Requires="x14">
            <control shapeId="69727" r:id="rId86" name="Check Box 95">
              <controlPr defaultSize="0" autoFill="0" autoLine="0" autoPict="0">
                <anchor moveWithCells="1">
                  <from>
                    <xdr:col>1</xdr:col>
                    <xdr:colOff>114300</xdr:colOff>
                    <xdr:row>267</xdr:row>
                    <xdr:rowOff>114300</xdr:rowOff>
                  </from>
                  <to>
                    <xdr:col>1</xdr:col>
                    <xdr:colOff>419100</xdr:colOff>
                    <xdr:row>268</xdr:row>
                    <xdr:rowOff>215900</xdr:rowOff>
                  </to>
                </anchor>
              </controlPr>
            </control>
          </mc:Choice>
          <mc:Fallback/>
        </mc:AlternateContent>
        <mc:AlternateContent xmlns:mc="http://schemas.openxmlformats.org/markup-compatibility/2006">
          <mc:Choice Requires="x14">
            <control shapeId="69728" r:id="rId87" name="Check Box 96">
              <controlPr defaultSize="0" autoFill="0" autoLine="0" autoPict="0">
                <anchor moveWithCells="1">
                  <from>
                    <xdr:col>1</xdr:col>
                    <xdr:colOff>114300</xdr:colOff>
                    <xdr:row>271</xdr:row>
                    <xdr:rowOff>114300</xdr:rowOff>
                  </from>
                  <to>
                    <xdr:col>1</xdr:col>
                    <xdr:colOff>419100</xdr:colOff>
                    <xdr:row>272</xdr:row>
                    <xdr:rowOff>215900</xdr:rowOff>
                  </to>
                </anchor>
              </controlPr>
            </control>
          </mc:Choice>
          <mc:Fallback/>
        </mc:AlternateContent>
        <mc:AlternateContent xmlns:mc="http://schemas.openxmlformats.org/markup-compatibility/2006">
          <mc:Choice Requires="x14">
            <control shapeId="69729" r:id="rId88" name="Check Box 97">
              <controlPr defaultSize="0" autoFill="0" autoLine="0" autoPict="0">
                <anchor moveWithCells="1">
                  <from>
                    <xdr:col>1</xdr:col>
                    <xdr:colOff>101600</xdr:colOff>
                    <xdr:row>275</xdr:row>
                    <xdr:rowOff>127000</xdr:rowOff>
                  </from>
                  <to>
                    <xdr:col>1</xdr:col>
                    <xdr:colOff>406400</xdr:colOff>
                    <xdr:row>276</xdr:row>
                    <xdr:rowOff>215900</xdr:rowOff>
                  </to>
                </anchor>
              </controlPr>
            </control>
          </mc:Choice>
          <mc:Fallback/>
        </mc:AlternateContent>
        <mc:AlternateContent xmlns:mc="http://schemas.openxmlformats.org/markup-compatibility/2006">
          <mc:Choice Requires="x14">
            <control shapeId="69730" r:id="rId89" name="Check Box 98">
              <controlPr defaultSize="0" autoFill="0" autoLine="0" autoPict="0">
                <anchor moveWithCells="1">
                  <from>
                    <xdr:col>1</xdr:col>
                    <xdr:colOff>114300</xdr:colOff>
                    <xdr:row>280</xdr:row>
                    <xdr:rowOff>12700</xdr:rowOff>
                  </from>
                  <to>
                    <xdr:col>1</xdr:col>
                    <xdr:colOff>419100</xdr:colOff>
                    <xdr:row>281</xdr:row>
                    <xdr:rowOff>76200</xdr:rowOff>
                  </to>
                </anchor>
              </controlPr>
            </control>
          </mc:Choice>
          <mc:Fallback/>
        </mc:AlternateContent>
        <mc:AlternateContent xmlns:mc="http://schemas.openxmlformats.org/markup-compatibility/2006">
          <mc:Choice Requires="x14">
            <control shapeId="69731" r:id="rId90" name="Check Box 99">
              <controlPr defaultSize="0" autoFill="0" autoLine="0" autoPict="0">
                <anchor moveWithCells="1">
                  <from>
                    <xdr:col>1</xdr:col>
                    <xdr:colOff>114300</xdr:colOff>
                    <xdr:row>284</xdr:row>
                    <xdr:rowOff>12700</xdr:rowOff>
                  </from>
                  <to>
                    <xdr:col>1</xdr:col>
                    <xdr:colOff>419100</xdr:colOff>
                    <xdr:row>284</xdr:row>
                    <xdr:rowOff>266700</xdr:rowOff>
                  </to>
                </anchor>
              </controlPr>
            </control>
          </mc:Choice>
          <mc:Fallback/>
        </mc:AlternateContent>
        <mc:AlternateContent xmlns:mc="http://schemas.openxmlformats.org/markup-compatibility/2006">
          <mc:Choice Requires="x14">
            <control shapeId="69732" r:id="rId91" name="Check Box 100">
              <controlPr defaultSize="0" autoFill="0" autoLine="0" autoPict="0">
                <anchor moveWithCells="1">
                  <from>
                    <xdr:col>1</xdr:col>
                    <xdr:colOff>114300</xdr:colOff>
                    <xdr:row>288</xdr:row>
                    <xdr:rowOff>12700</xdr:rowOff>
                  </from>
                  <to>
                    <xdr:col>1</xdr:col>
                    <xdr:colOff>419100</xdr:colOff>
                    <xdr:row>288</xdr:row>
                    <xdr:rowOff>266700</xdr:rowOff>
                  </to>
                </anchor>
              </controlPr>
            </control>
          </mc:Choice>
          <mc:Fallback/>
        </mc:AlternateContent>
        <mc:AlternateContent xmlns:mc="http://schemas.openxmlformats.org/markup-compatibility/2006">
          <mc:Choice Requires="x14">
            <control shapeId="69734" r:id="rId92" name="Check Box 102">
              <controlPr defaultSize="0" autoFill="0" autoLine="0" autoPict="0">
                <anchor moveWithCells="1">
                  <from>
                    <xdr:col>1</xdr:col>
                    <xdr:colOff>114300</xdr:colOff>
                    <xdr:row>294</xdr:row>
                    <xdr:rowOff>12700</xdr:rowOff>
                  </from>
                  <to>
                    <xdr:col>1</xdr:col>
                    <xdr:colOff>419100</xdr:colOff>
                    <xdr:row>294</xdr:row>
                    <xdr:rowOff>266700</xdr:rowOff>
                  </to>
                </anchor>
              </controlPr>
            </control>
          </mc:Choice>
          <mc:Fallback/>
        </mc:AlternateContent>
        <mc:AlternateContent xmlns:mc="http://schemas.openxmlformats.org/markup-compatibility/2006">
          <mc:Choice Requires="x14">
            <control shapeId="69735" r:id="rId93" name="Check Box 103">
              <controlPr defaultSize="0" autoFill="0" autoLine="0" autoPict="0">
                <anchor moveWithCells="1">
                  <from>
                    <xdr:col>1</xdr:col>
                    <xdr:colOff>114300</xdr:colOff>
                    <xdr:row>298</xdr:row>
                    <xdr:rowOff>12700</xdr:rowOff>
                  </from>
                  <to>
                    <xdr:col>1</xdr:col>
                    <xdr:colOff>419100</xdr:colOff>
                    <xdr:row>298</xdr:row>
                    <xdr:rowOff>266700</xdr:rowOff>
                  </to>
                </anchor>
              </controlPr>
            </control>
          </mc:Choice>
          <mc:Fallback/>
        </mc:AlternateContent>
        <mc:AlternateContent xmlns:mc="http://schemas.openxmlformats.org/markup-compatibility/2006">
          <mc:Choice Requires="x14">
            <control shapeId="69736" r:id="rId94" name="Check Box 104">
              <controlPr defaultSize="0" autoFill="0" autoLine="0" autoPict="0">
                <anchor moveWithCells="1">
                  <from>
                    <xdr:col>1</xdr:col>
                    <xdr:colOff>114300</xdr:colOff>
                    <xdr:row>302</xdr:row>
                    <xdr:rowOff>12700</xdr:rowOff>
                  </from>
                  <to>
                    <xdr:col>1</xdr:col>
                    <xdr:colOff>419100</xdr:colOff>
                    <xdr:row>302</xdr:row>
                    <xdr:rowOff>190500</xdr:rowOff>
                  </to>
                </anchor>
              </controlPr>
            </control>
          </mc:Choice>
          <mc:Fallback/>
        </mc:AlternateContent>
        <mc:AlternateContent xmlns:mc="http://schemas.openxmlformats.org/markup-compatibility/2006">
          <mc:Choice Requires="x14">
            <control shapeId="69737" r:id="rId95" name="Check Box 105">
              <controlPr defaultSize="0" autoFill="0" autoLine="0" autoPict="0">
                <anchor moveWithCells="1">
                  <from>
                    <xdr:col>1</xdr:col>
                    <xdr:colOff>114300</xdr:colOff>
                    <xdr:row>306</xdr:row>
                    <xdr:rowOff>12700</xdr:rowOff>
                  </from>
                  <to>
                    <xdr:col>1</xdr:col>
                    <xdr:colOff>419100</xdr:colOff>
                    <xdr:row>306</xdr:row>
                    <xdr:rowOff>266700</xdr:rowOff>
                  </to>
                </anchor>
              </controlPr>
            </control>
          </mc:Choice>
          <mc:Fallback/>
        </mc:AlternateContent>
        <mc:AlternateContent xmlns:mc="http://schemas.openxmlformats.org/markup-compatibility/2006">
          <mc:Choice Requires="x14">
            <control shapeId="69739" r:id="rId96" name="Check Box 107">
              <controlPr defaultSize="0" autoFill="0" autoLine="0" autoPict="0">
                <anchor moveWithCells="1">
                  <from>
                    <xdr:col>1</xdr:col>
                    <xdr:colOff>114300</xdr:colOff>
                    <xdr:row>310</xdr:row>
                    <xdr:rowOff>12700</xdr:rowOff>
                  </from>
                  <to>
                    <xdr:col>1</xdr:col>
                    <xdr:colOff>419100</xdr:colOff>
                    <xdr:row>310</xdr:row>
                    <xdr:rowOff>266700</xdr:rowOff>
                  </to>
                </anchor>
              </controlPr>
            </control>
          </mc:Choice>
          <mc:Fallback/>
        </mc:AlternateContent>
        <mc:AlternateContent xmlns:mc="http://schemas.openxmlformats.org/markup-compatibility/2006">
          <mc:Choice Requires="x14">
            <control shapeId="69740" r:id="rId97" name="Check Box 108">
              <controlPr defaultSize="0" autoFill="0" autoLine="0" autoPict="0">
                <anchor moveWithCells="1">
                  <from>
                    <xdr:col>1</xdr:col>
                    <xdr:colOff>114300</xdr:colOff>
                    <xdr:row>314</xdr:row>
                    <xdr:rowOff>12700</xdr:rowOff>
                  </from>
                  <to>
                    <xdr:col>1</xdr:col>
                    <xdr:colOff>419100</xdr:colOff>
                    <xdr:row>314</xdr:row>
                    <xdr:rowOff>266700</xdr:rowOff>
                  </to>
                </anchor>
              </controlPr>
            </control>
          </mc:Choice>
          <mc:Fallback/>
        </mc:AlternateContent>
        <mc:AlternateContent xmlns:mc="http://schemas.openxmlformats.org/markup-compatibility/2006">
          <mc:Choice Requires="x14">
            <control shapeId="69741" r:id="rId98" name="Check Box 109">
              <controlPr defaultSize="0" autoFill="0" autoLine="0" autoPict="0">
                <anchor moveWithCells="1">
                  <from>
                    <xdr:col>1</xdr:col>
                    <xdr:colOff>114300</xdr:colOff>
                    <xdr:row>318</xdr:row>
                    <xdr:rowOff>12700</xdr:rowOff>
                  </from>
                  <to>
                    <xdr:col>1</xdr:col>
                    <xdr:colOff>419100</xdr:colOff>
                    <xdr:row>318</xdr:row>
                    <xdr:rowOff>266700</xdr:rowOff>
                  </to>
                </anchor>
              </controlPr>
            </control>
          </mc:Choice>
          <mc:Fallback/>
        </mc:AlternateContent>
        <mc:AlternateContent xmlns:mc="http://schemas.openxmlformats.org/markup-compatibility/2006">
          <mc:Choice Requires="x14">
            <control shapeId="69742" r:id="rId99" name="Check Box 110">
              <controlPr defaultSize="0" autoFill="0" autoLine="0" autoPict="0">
                <anchor moveWithCells="1">
                  <from>
                    <xdr:col>1</xdr:col>
                    <xdr:colOff>114300</xdr:colOff>
                    <xdr:row>322</xdr:row>
                    <xdr:rowOff>12700</xdr:rowOff>
                  </from>
                  <to>
                    <xdr:col>1</xdr:col>
                    <xdr:colOff>419100</xdr:colOff>
                    <xdr:row>322</xdr:row>
                    <xdr:rowOff>266700</xdr:rowOff>
                  </to>
                </anchor>
              </controlPr>
            </control>
          </mc:Choice>
          <mc:Fallback/>
        </mc:AlternateContent>
        <mc:AlternateContent xmlns:mc="http://schemas.openxmlformats.org/markup-compatibility/2006">
          <mc:Choice Requires="x14">
            <control shapeId="69743" r:id="rId100" name="Check Box 111">
              <controlPr defaultSize="0" autoFill="0" autoLine="0" autoPict="0">
                <anchor moveWithCells="1">
                  <from>
                    <xdr:col>1</xdr:col>
                    <xdr:colOff>114300</xdr:colOff>
                    <xdr:row>328</xdr:row>
                    <xdr:rowOff>12700</xdr:rowOff>
                  </from>
                  <to>
                    <xdr:col>1</xdr:col>
                    <xdr:colOff>419100</xdr:colOff>
                    <xdr:row>329</xdr:row>
                    <xdr:rowOff>63500</xdr:rowOff>
                  </to>
                </anchor>
              </controlPr>
            </control>
          </mc:Choice>
          <mc:Fallback/>
        </mc:AlternateContent>
        <mc:AlternateContent xmlns:mc="http://schemas.openxmlformats.org/markup-compatibility/2006">
          <mc:Choice Requires="x14">
            <control shapeId="69744" r:id="rId101" name="Check Box 112">
              <controlPr defaultSize="0" autoFill="0" autoLine="0" autoPict="0">
                <anchor moveWithCells="1">
                  <from>
                    <xdr:col>1</xdr:col>
                    <xdr:colOff>114300</xdr:colOff>
                    <xdr:row>332</xdr:row>
                    <xdr:rowOff>12700</xdr:rowOff>
                  </from>
                  <to>
                    <xdr:col>1</xdr:col>
                    <xdr:colOff>419100</xdr:colOff>
                    <xdr:row>332</xdr:row>
                    <xdr:rowOff>266700</xdr:rowOff>
                  </to>
                </anchor>
              </controlPr>
            </control>
          </mc:Choice>
          <mc:Fallback/>
        </mc:AlternateContent>
        <mc:AlternateContent xmlns:mc="http://schemas.openxmlformats.org/markup-compatibility/2006">
          <mc:Choice Requires="x14">
            <control shapeId="69746" r:id="rId102" name="Check Box 114">
              <controlPr defaultSize="0" autoFill="0" autoLine="0" autoPict="0">
                <anchor moveWithCells="1">
                  <from>
                    <xdr:col>1</xdr:col>
                    <xdr:colOff>114300</xdr:colOff>
                    <xdr:row>336</xdr:row>
                    <xdr:rowOff>12700</xdr:rowOff>
                  </from>
                  <to>
                    <xdr:col>1</xdr:col>
                    <xdr:colOff>419100</xdr:colOff>
                    <xdr:row>336</xdr:row>
                    <xdr:rowOff>266700</xdr:rowOff>
                  </to>
                </anchor>
              </controlPr>
            </control>
          </mc:Choice>
          <mc:Fallback/>
        </mc:AlternateContent>
        <mc:AlternateContent xmlns:mc="http://schemas.openxmlformats.org/markup-compatibility/2006">
          <mc:Choice Requires="x14">
            <control shapeId="69747" r:id="rId103" name="Check Box 115">
              <controlPr defaultSize="0" autoFill="0" autoLine="0" autoPict="0">
                <anchor moveWithCells="1">
                  <from>
                    <xdr:col>1</xdr:col>
                    <xdr:colOff>114300</xdr:colOff>
                    <xdr:row>340</xdr:row>
                    <xdr:rowOff>12700</xdr:rowOff>
                  </from>
                  <to>
                    <xdr:col>1</xdr:col>
                    <xdr:colOff>419100</xdr:colOff>
                    <xdr:row>341</xdr:row>
                    <xdr:rowOff>76200</xdr:rowOff>
                  </to>
                </anchor>
              </controlPr>
            </control>
          </mc:Choice>
          <mc:Fallback/>
        </mc:AlternateContent>
        <mc:AlternateContent xmlns:mc="http://schemas.openxmlformats.org/markup-compatibility/2006">
          <mc:Choice Requires="x14">
            <control shapeId="69748" r:id="rId104" name="Check Box 116">
              <controlPr defaultSize="0" autoFill="0" autoLine="0" autoPict="0">
                <anchor moveWithCells="1">
                  <from>
                    <xdr:col>1</xdr:col>
                    <xdr:colOff>114300</xdr:colOff>
                    <xdr:row>344</xdr:row>
                    <xdr:rowOff>12700</xdr:rowOff>
                  </from>
                  <to>
                    <xdr:col>1</xdr:col>
                    <xdr:colOff>419100</xdr:colOff>
                    <xdr:row>345</xdr:row>
                    <xdr:rowOff>76200</xdr:rowOff>
                  </to>
                </anchor>
              </controlPr>
            </control>
          </mc:Choice>
          <mc:Fallback/>
        </mc:AlternateContent>
        <mc:AlternateContent xmlns:mc="http://schemas.openxmlformats.org/markup-compatibility/2006">
          <mc:Choice Requires="x14">
            <control shapeId="69750" r:id="rId105" name="Check Box 118">
              <controlPr defaultSize="0" autoFill="0" autoLine="0" autoPict="0">
                <anchor moveWithCells="1">
                  <from>
                    <xdr:col>1</xdr:col>
                    <xdr:colOff>114300</xdr:colOff>
                    <xdr:row>350</xdr:row>
                    <xdr:rowOff>12700</xdr:rowOff>
                  </from>
                  <to>
                    <xdr:col>1</xdr:col>
                    <xdr:colOff>419100</xdr:colOff>
                    <xdr:row>350</xdr:row>
                    <xdr:rowOff>266700</xdr:rowOff>
                  </to>
                </anchor>
              </controlPr>
            </control>
          </mc:Choice>
          <mc:Fallback/>
        </mc:AlternateContent>
        <mc:AlternateContent xmlns:mc="http://schemas.openxmlformats.org/markup-compatibility/2006">
          <mc:Choice Requires="x14">
            <control shapeId="69751" r:id="rId106" name="Check Box 119">
              <controlPr defaultSize="0" autoFill="0" autoLine="0" autoPict="0">
                <anchor moveWithCells="1">
                  <from>
                    <xdr:col>1</xdr:col>
                    <xdr:colOff>114300</xdr:colOff>
                    <xdr:row>357</xdr:row>
                    <xdr:rowOff>12700</xdr:rowOff>
                  </from>
                  <to>
                    <xdr:col>1</xdr:col>
                    <xdr:colOff>419100</xdr:colOff>
                    <xdr:row>357</xdr:row>
                    <xdr:rowOff>266700</xdr:rowOff>
                  </to>
                </anchor>
              </controlPr>
            </control>
          </mc:Choice>
          <mc:Fallback/>
        </mc:AlternateContent>
        <mc:AlternateContent xmlns:mc="http://schemas.openxmlformats.org/markup-compatibility/2006">
          <mc:Choice Requires="x14">
            <control shapeId="69753" r:id="rId107" name="Check Box 121">
              <controlPr defaultSize="0" autoFill="0" autoLine="0" autoPict="0">
                <anchor moveWithCells="1">
                  <from>
                    <xdr:col>1</xdr:col>
                    <xdr:colOff>114300</xdr:colOff>
                    <xdr:row>364</xdr:row>
                    <xdr:rowOff>12700</xdr:rowOff>
                  </from>
                  <to>
                    <xdr:col>1</xdr:col>
                    <xdr:colOff>419100</xdr:colOff>
                    <xdr:row>364</xdr:row>
                    <xdr:rowOff>266700</xdr:rowOff>
                  </to>
                </anchor>
              </controlPr>
            </control>
          </mc:Choice>
          <mc:Fallback/>
        </mc:AlternateContent>
        <mc:AlternateContent xmlns:mc="http://schemas.openxmlformats.org/markup-compatibility/2006">
          <mc:Choice Requires="x14">
            <control shapeId="69754" r:id="rId108" name="Check Box 122">
              <controlPr defaultSize="0" autoFill="0" autoLine="0" autoPict="0">
                <anchor moveWithCells="1">
                  <from>
                    <xdr:col>1</xdr:col>
                    <xdr:colOff>114300</xdr:colOff>
                    <xdr:row>368</xdr:row>
                    <xdr:rowOff>12700</xdr:rowOff>
                  </from>
                  <to>
                    <xdr:col>1</xdr:col>
                    <xdr:colOff>419100</xdr:colOff>
                    <xdr:row>368</xdr:row>
                    <xdr:rowOff>266700</xdr:rowOff>
                  </to>
                </anchor>
              </controlPr>
            </control>
          </mc:Choice>
          <mc:Fallback/>
        </mc:AlternateContent>
        <mc:AlternateContent xmlns:mc="http://schemas.openxmlformats.org/markup-compatibility/2006">
          <mc:Choice Requires="x14">
            <control shapeId="69755" r:id="rId109" name="Check Box 123">
              <controlPr defaultSize="0" autoFill="0" autoLine="0" autoPict="0">
                <anchor moveWithCells="1">
                  <from>
                    <xdr:col>1</xdr:col>
                    <xdr:colOff>114300</xdr:colOff>
                    <xdr:row>372</xdr:row>
                    <xdr:rowOff>12700</xdr:rowOff>
                  </from>
                  <to>
                    <xdr:col>1</xdr:col>
                    <xdr:colOff>419100</xdr:colOff>
                    <xdr:row>372</xdr:row>
                    <xdr:rowOff>266700</xdr:rowOff>
                  </to>
                </anchor>
              </controlPr>
            </control>
          </mc:Choice>
          <mc:Fallback/>
        </mc:AlternateContent>
        <mc:AlternateContent xmlns:mc="http://schemas.openxmlformats.org/markup-compatibility/2006">
          <mc:Choice Requires="x14">
            <control shapeId="69757" r:id="rId110" name="Check Box 125">
              <controlPr defaultSize="0" autoFill="0" autoLine="0" autoPict="0">
                <anchor moveWithCells="1">
                  <from>
                    <xdr:col>1</xdr:col>
                    <xdr:colOff>114300</xdr:colOff>
                    <xdr:row>376</xdr:row>
                    <xdr:rowOff>12700</xdr:rowOff>
                  </from>
                  <to>
                    <xdr:col>1</xdr:col>
                    <xdr:colOff>419100</xdr:colOff>
                    <xdr:row>377</xdr:row>
                    <xdr:rowOff>0</xdr:rowOff>
                  </to>
                </anchor>
              </controlPr>
            </control>
          </mc:Choice>
          <mc:Fallback/>
        </mc:AlternateContent>
        <mc:AlternateContent xmlns:mc="http://schemas.openxmlformats.org/markup-compatibility/2006">
          <mc:Choice Requires="x14">
            <control shapeId="69758" r:id="rId111" name="Check Box 126">
              <controlPr defaultSize="0" autoFill="0" autoLine="0" autoPict="0">
                <anchor moveWithCells="1">
                  <from>
                    <xdr:col>1</xdr:col>
                    <xdr:colOff>114300</xdr:colOff>
                    <xdr:row>380</xdr:row>
                    <xdr:rowOff>12700</xdr:rowOff>
                  </from>
                  <to>
                    <xdr:col>1</xdr:col>
                    <xdr:colOff>419100</xdr:colOff>
                    <xdr:row>380</xdr:row>
                    <xdr:rowOff>266700</xdr:rowOff>
                  </to>
                </anchor>
              </controlPr>
            </control>
          </mc:Choice>
          <mc:Fallback/>
        </mc:AlternateContent>
        <mc:AlternateContent xmlns:mc="http://schemas.openxmlformats.org/markup-compatibility/2006">
          <mc:Choice Requires="x14">
            <control shapeId="69759" r:id="rId112" name="Check Box 127">
              <controlPr defaultSize="0" autoFill="0" autoLine="0" autoPict="0">
                <anchor moveWithCells="1">
                  <from>
                    <xdr:col>1</xdr:col>
                    <xdr:colOff>114300</xdr:colOff>
                    <xdr:row>384</xdr:row>
                    <xdr:rowOff>12700</xdr:rowOff>
                  </from>
                  <to>
                    <xdr:col>1</xdr:col>
                    <xdr:colOff>419100</xdr:colOff>
                    <xdr:row>384</xdr:row>
                    <xdr:rowOff>266700</xdr:rowOff>
                  </to>
                </anchor>
              </controlPr>
            </control>
          </mc:Choice>
          <mc:Fallback/>
        </mc:AlternateContent>
        <mc:AlternateContent xmlns:mc="http://schemas.openxmlformats.org/markup-compatibility/2006">
          <mc:Choice Requires="x14">
            <control shapeId="69760" r:id="rId113" name="Check Box 128">
              <controlPr defaultSize="0" autoFill="0" autoLine="0" autoPict="0">
                <anchor moveWithCells="1">
                  <from>
                    <xdr:col>1</xdr:col>
                    <xdr:colOff>114300</xdr:colOff>
                    <xdr:row>388</xdr:row>
                    <xdr:rowOff>12700</xdr:rowOff>
                  </from>
                  <to>
                    <xdr:col>1</xdr:col>
                    <xdr:colOff>419100</xdr:colOff>
                    <xdr:row>388</xdr:row>
                    <xdr:rowOff>266700</xdr:rowOff>
                  </to>
                </anchor>
              </controlPr>
            </control>
          </mc:Choice>
          <mc:Fallback/>
        </mc:AlternateContent>
        <mc:AlternateContent xmlns:mc="http://schemas.openxmlformats.org/markup-compatibility/2006">
          <mc:Choice Requires="x14">
            <control shapeId="69761" r:id="rId114" name="Check Box 129">
              <controlPr defaultSize="0" autoFill="0" autoLine="0" autoPict="0">
                <anchor moveWithCells="1">
                  <from>
                    <xdr:col>1</xdr:col>
                    <xdr:colOff>114300</xdr:colOff>
                    <xdr:row>392</xdr:row>
                    <xdr:rowOff>12700</xdr:rowOff>
                  </from>
                  <to>
                    <xdr:col>1</xdr:col>
                    <xdr:colOff>419100</xdr:colOff>
                    <xdr:row>392</xdr:row>
                    <xdr:rowOff>266700</xdr:rowOff>
                  </to>
                </anchor>
              </controlPr>
            </control>
          </mc:Choice>
          <mc:Fallback/>
        </mc:AlternateContent>
        <mc:AlternateContent xmlns:mc="http://schemas.openxmlformats.org/markup-compatibility/2006">
          <mc:Choice Requires="x14">
            <control shapeId="69762" r:id="rId115" name="Check Box 130">
              <controlPr defaultSize="0" autoFill="0" autoLine="0" autoPict="0">
                <anchor moveWithCells="1">
                  <from>
                    <xdr:col>1</xdr:col>
                    <xdr:colOff>114300</xdr:colOff>
                    <xdr:row>398</xdr:row>
                    <xdr:rowOff>12700</xdr:rowOff>
                  </from>
                  <to>
                    <xdr:col>1</xdr:col>
                    <xdr:colOff>419100</xdr:colOff>
                    <xdr:row>398</xdr:row>
                    <xdr:rowOff>266700</xdr:rowOff>
                  </to>
                </anchor>
              </controlPr>
            </control>
          </mc:Choice>
          <mc:Fallback/>
        </mc:AlternateContent>
        <mc:AlternateContent xmlns:mc="http://schemas.openxmlformats.org/markup-compatibility/2006">
          <mc:Choice Requires="x14">
            <control shapeId="69763" r:id="rId116" name="Check Box 131">
              <controlPr defaultSize="0" autoFill="0" autoLine="0" autoPict="0">
                <anchor moveWithCells="1">
                  <from>
                    <xdr:col>1</xdr:col>
                    <xdr:colOff>114300</xdr:colOff>
                    <xdr:row>402</xdr:row>
                    <xdr:rowOff>12700</xdr:rowOff>
                  </from>
                  <to>
                    <xdr:col>1</xdr:col>
                    <xdr:colOff>419100</xdr:colOff>
                    <xdr:row>402</xdr:row>
                    <xdr:rowOff>266700</xdr:rowOff>
                  </to>
                </anchor>
              </controlPr>
            </control>
          </mc:Choice>
          <mc:Fallback/>
        </mc:AlternateContent>
        <mc:AlternateContent xmlns:mc="http://schemas.openxmlformats.org/markup-compatibility/2006">
          <mc:Choice Requires="x14">
            <control shapeId="69765" r:id="rId117" name="Check Box 133">
              <controlPr defaultSize="0" autoFill="0" autoLine="0" autoPict="0">
                <anchor moveWithCells="1">
                  <from>
                    <xdr:col>1</xdr:col>
                    <xdr:colOff>114300</xdr:colOff>
                    <xdr:row>406</xdr:row>
                    <xdr:rowOff>12700</xdr:rowOff>
                  </from>
                  <to>
                    <xdr:col>1</xdr:col>
                    <xdr:colOff>419100</xdr:colOff>
                    <xdr:row>406</xdr:row>
                    <xdr:rowOff>266700</xdr:rowOff>
                  </to>
                </anchor>
              </controlPr>
            </control>
          </mc:Choice>
          <mc:Fallback/>
        </mc:AlternateContent>
        <mc:AlternateContent xmlns:mc="http://schemas.openxmlformats.org/markup-compatibility/2006">
          <mc:Choice Requires="x14">
            <control shapeId="69766" r:id="rId118" name="Check Box 134">
              <controlPr defaultSize="0" autoFill="0" autoLine="0" autoPict="0">
                <anchor moveWithCells="1">
                  <from>
                    <xdr:col>1</xdr:col>
                    <xdr:colOff>114300</xdr:colOff>
                    <xdr:row>410</xdr:row>
                    <xdr:rowOff>12700</xdr:rowOff>
                  </from>
                  <to>
                    <xdr:col>1</xdr:col>
                    <xdr:colOff>419100</xdr:colOff>
                    <xdr:row>410</xdr:row>
                    <xdr:rowOff>266700</xdr:rowOff>
                  </to>
                </anchor>
              </controlPr>
            </control>
          </mc:Choice>
          <mc:Fallback/>
        </mc:AlternateContent>
        <mc:AlternateContent xmlns:mc="http://schemas.openxmlformats.org/markup-compatibility/2006">
          <mc:Choice Requires="x14">
            <control shapeId="69767" r:id="rId119" name="Check Box 135">
              <controlPr defaultSize="0" autoFill="0" autoLine="0" autoPict="0">
                <anchor moveWithCells="1">
                  <from>
                    <xdr:col>1</xdr:col>
                    <xdr:colOff>114300</xdr:colOff>
                    <xdr:row>414</xdr:row>
                    <xdr:rowOff>12700</xdr:rowOff>
                  </from>
                  <to>
                    <xdr:col>1</xdr:col>
                    <xdr:colOff>419100</xdr:colOff>
                    <xdr:row>414</xdr:row>
                    <xdr:rowOff>266700</xdr:rowOff>
                  </to>
                </anchor>
              </controlPr>
            </control>
          </mc:Choice>
          <mc:Fallback/>
        </mc:AlternateContent>
        <mc:AlternateContent xmlns:mc="http://schemas.openxmlformats.org/markup-compatibility/2006">
          <mc:Choice Requires="x14">
            <control shapeId="69768" r:id="rId120" name="Check Box 136">
              <controlPr defaultSize="0" autoFill="0" autoLine="0" autoPict="0">
                <anchor moveWithCells="1">
                  <from>
                    <xdr:col>1</xdr:col>
                    <xdr:colOff>114300</xdr:colOff>
                    <xdr:row>418</xdr:row>
                    <xdr:rowOff>12700</xdr:rowOff>
                  </from>
                  <to>
                    <xdr:col>1</xdr:col>
                    <xdr:colOff>419100</xdr:colOff>
                    <xdr:row>418</xdr:row>
                    <xdr:rowOff>190500</xdr:rowOff>
                  </to>
                </anchor>
              </controlPr>
            </control>
          </mc:Choice>
          <mc:Fallback/>
        </mc:AlternateContent>
        <mc:AlternateContent xmlns:mc="http://schemas.openxmlformats.org/markup-compatibility/2006">
          <mc:Choice Requires="x14">
            <control shapeId="69769" r:id="rId121" name="Check Box 137">
              <controlPr defaultSize="0" autoFill="0" autoLine="0" autoPict="0">
                <anchor moveWithCells="1">
                  <from>
                    <xdr:col>1</xdr:col>
                    <xdr:colOff>114300</xdr:colOff>
                    <xdr:row>422</xdr:row>
                    <xdr:rowOff>12700</xdr:rowOff>
                  </from>
                  <to>
                    <xdr:col>1</xdr:col>
                    <xdr:colOff>419100</xdr:colOff>
                    <xdr:row>422</xdr:row>
                    <xdr:rowOff>266700</xdr:rowOff>
                  </to>
                </anchor>
              </controlPr>
            </control>
          </mc:Choice>
          <mc:Fallback/>
        </mc:AlternateContent>
      </controls>
    </mc:Choice>
    <mc:Fallback/>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filterMode="1" enableFormatConditionsCalculation="0">
    <tabColor rgb="FF0096D6"/>
    <pageSetUpPr autoPageBreaks="0"/>
  </sheetPr>
  <dimension ref="A1:W995"/>
  <sheetViews>
    <sheetView showGridLines="0" workbookViewId="0">
      <pane ySplit="1" topLeftCell="A582" activePane="bottomLeft" state="frozen"/>
      <selection pane="bottomLeft" activeCell="H249" sqref="H249"/>
    </sheetView>
  </sheetViews>
  <sheetFormatPr baseColWidth="10" defaultColWidth="8.83203125" defaultRowHeight="15" x14ac:dyDescent="0.2"/>
  <cols>
    <col min="1" max="1" width="8.83203125" style="220"/>
    <col min="6" max="6" width="10.1640625" bestFit="1" customWidth="1"/>
    <col min="7" max="7" width="26.1640625" bestFit="1" customWidth="1"/>
    <col min="8" max="8" width="16.6640625" customWidth="1"/>
    <col min="10" max="10" width="8.83203125" style="14"/>
  </cols>
  <sheetData>
    <row r="1" spans="1:23" ht="45.75" customHeight="1" x14ac:dyDescent="0.2">
      <c r="A1" s="212"/>
      <c r="B1" s="212"/>
      <c r="C1" s="212"/>
      <c r="D1" s="212"/>
      <c r="E1" s="212"/>
      <c r="F1" s="212"/>
      <c r="G1" s="212"/>
      <c r="H1" s="212"/>
      <c r="I1" s="212"/>
      <c r="J1" s="219"/>
      <c r="K1" s="212"/>
      <c r="L1" s="212"/>
      <c r="M1" s="212"/>
      <c r="N1" s="212"/>
      <c r="O1" s="212"/>
      <c r="P1" s="212"/>
      <c r="Q1" s="212"/>
      <c r="R1" s="212"/>
      <c r="S1" s="212"/>
      <c r="T1" s="212"/>
      <c r="U1" s="212"/>
      <c r="V1" s="212"/>
      <c r="W1" s="212"/>
    </row>
    <row r="2" spans="1:23" ht="21" x14ac:dyDescent="0.25">
      <c r="A2" s="212"/>
      <c r="B2" s="213"/>
      <c r="C2" s="217" t="s">
        <v>397</v>
      </c>
      <c r="D2" s="210"/>
      <c r="E2" s="210"/>
      <c r="F2" s="210"/>
      <c r="G2" s="210"/>
      <c r="H2" s="210"/>
      <c r="I2" s="210"/>
      <c r="J2" s="218"/>
      <c r="K2" s="210"/>
      <c r="L2" s="210"/>
      <c r="M2" s="210"/>
      <c r="N2" s="210"/>
      <c r="O2" s="210"/>
      <c r="P2" s="210"/>
      <c r="Q2" s="210"/>
      <c r="R2" s="210"/>
      <c r="S2" s="210"/>
      <c r="T2" s="210"/>
      <c r="U2" s="210"/>
      <c r="V2" s="210"/>
      <c r="W2" s="210"/>
    </row>
    <row r="3" spans="1:23" ht="19.5" customHeight="1" x14ac:dyDescent="0.2">
      <c r="A3" s="212"/>
      <c r="F3" s="4" t="s">
        <v>205</v>
      </c>
      <c r="G3" s="112" t="s">
        <v>398</v>
      </c>
    </row>
    <row r="4" spans="1:23" hidden="1" x14ac:dyDescent="0.2">
      <c r="A4" s="212"/>
    </row>
    <row r="5" spans="1:23" ht="19.5" customHeight="1" x14ac:dyDescent="0.2">
      <c r="A5" s="212"/>
      <c r="E5" s="45" t="s">
        <v>413</v>
      </c>
    </row>
    <row r="6" spans="1:23" x14ac:dyDescent="0.2">
      <c r="A6" s="212"/>
      <c r="E6" t="str">
        <f>'Technical page'!B10</f>
        <v>Q1.1</v>
      </c>
      <c r="F6" s="8">
        <f>'Technical page'!C10</f>
        <v>3</v>
      </c>
      <c r="G6" s="13">
        <f>VLOOKUP(E6,'Technical page'!$AU$10:$BD$25,2,0)</f>
        <v>3</v>
      </c>
      <c r="H6" t="str">
        <f t="shared" ref="H6:H78" si="0">IF(G6="-","n.a.",IF(F6-G6&gt;-1,"compliant","increase score"))</f>
        <v>compliant</v>
      </c>
      <c r="J6" s="14" t="str">
        <f>VLOOKUP(E6,'Chapter 1'!$C$6:$D$112,2,0)</f>
        <v xml:space="preserve">Jak se projevuje závazek plnit povinnosti týkající se dodržování předpisů a zásad Responsible Care = RC (tj. ochrana a podpora zdraví a bezpečnost lidí, životního prostředí a udržitelnosti) na všech úrovních organizace?
</v>
      </c>
    </row>
    <row r="7" spans="1:23" x14ac:dyDescent="0.2">
      <c r="A7" s="212"/>
      <c r="E7" t="str">
        <f>'Technical page'!B11</f>
        <v>Q1.2</v>
      </c>
      <c r="F7" s="8">
        <f>'Technical page'!C11</f>
        <v>4</v>
      </c>
      <c r="G7" s="13">
        <f>VLOOKUP(E7,'Technical page'!$AU$10:$BD$25,2,0)</f>
        <v>3</v>
      </c>
      <c r="H7" t="str">
        <f t="shared" si="0"/>
        <v>compliant</v>
      </c>
      <c r="J7" s="14" t="str">
        <f>VLOOKUP(E7,'Chapter 1'!$C$6:$D$112,2,0)</f>
        <v xml:space="preserve">Jakým způsobem řídí organizace příslušná rizika a příležitosti?  </v>
      </c>
    </row>
    <row r="8" spans="1:23" hidden="1" x14ac:dyDescent="0.2">
      <c r="A8" s="212"/>
      <c r="E8" t="str">
        <f>'Technical page'!B12</f>
        <v>Q1.3</v>
      </c>
      <c r="F8" s="8">
        <f>'Technical page'!C12</f>
        <v>3</v>
      </c>
      <c r="G8" s="13" t="str">
        <f>VLOOKUP(E8,'Technical page'!$AU$10:$BD$25,2,0)</f>
        <v>-</v>
      </c>
      <c r="H8" t="str">
        <f t="shared" si="0"/>
        <v>n.a.</v>
      </c>
      <c r="J8" s="14" t="str">
        <f>VLOOKUP(E8,'Chapter 1'!$C$6:$D$112,2,0)</f>
        <v xml:space="preserve">Jakým způsobem monitoruje organizace svoje zákonné povinnosti? </v>
      </c>
    </row>
    <row r="9" spans="1:23" x14ac:dyDescent="0.2">
      <c r="A9" s="212"/>
      <c r="E9" t="str">
        <f>'Technical page'!B13</f>
        <v>Q1.4</v>
      </c>
      <c r="F9" s="8">
        <f>'Technical page'!C13</f>
        <v>4</v>
      </c>
      <c r="G9" s="13">
        <f>VLOOKUP(E9,'Technical page'!$AU$10:$BD$25,2,0)</f>
        <v>2</v>
      </c>
      <c r="H9" t="str">
        <f t="shared" si="0"/>
        <v>compliant</v>
      </c>
      <c r="J9" s="14" t="str">
        <f>VLOOKUP(E9,'Chapter 1'!$C$6:$D$112,2,0)</f>
        <v>Jakým způsobem top management zajišťuje, že jednotlivé aspekty HSE&amp;S (zdraví, bezpečnosti, ochrany životního prostředí &amp; udržitelnosti) jsou přiřazeny stanoveným rolím v organizaci?</v>
      </c>
    </row>
    <row r="10" spans="1:23" x14ac:dyDescent="0.2">
      <c r="A10" s="212"/>
      <c r="E10" t="str">
        <f>'Technical page'!B14</f>
        <v>Q1.5</v>
      </c>
      <c r="F10" s="8">
        <f>'Technical page'!C14</f>
        <v>3</v>
      </c>
      <c r="G10" s="13">
        <f>VLOOKUP(E10,'Technical page'!$AU$10:$BD$25,2,0)</f>
        <v>3</v>
      </c>
      <c r="H10" t="str">
        <f t="shared" si="0"/>
        <v>compliant</v>
      </c>
      <c r="J10" s="14" t="str">
        <f>VLOOKUP(E10,'Chapter 1'!$C$6:$D$112,2,0)</f>
        <v>Jakým způsobem se top management podílí na řešení záležitostí HSE&amp;S?</v>
      </c>
    </row>
    <row r="11" spans="1:23" hidden="1" x14ac:dyDescent="0.2">
      <c r="A11" s="212"/>
      <c r="E11" t="str">
        <f>'Technical page'!B15</f>
        <v>Q1.6</v>
      </c>
      <c r="F11" s="8">
        <f>'Technical page'!C15</f>
        <v>3</v>
      </c>
      <c r="G11" s="13" t="str">
        <f>VLOOKUP(E11,'Technical page'!$AU$10:$BD$25,2,0)</f>
        <v>-</v>
      </c>
      <c r="H11" t="str">
        <f t="shared" si="0"/>
        <v>n.a.</v>
      </c>
      <c r="J11" s="14" t="str">
        <f>VLOOKUP(E11,'Chapter 1'!$C$6:$D$112,2,0)</f>
        <v xml:space="preserve">Jakým způsobem jsou odpovědnosti HSE&amp;S začleněny do popisů pracovní náplně nebo ročních cílů?
</v>
      </c>
    </row>
    <row r="12" spans="1:23" x14ac:dyDescent="0.2">
      <c r="A12" s="212"/>
      <c r="E12" t="str">
        <f>'Technical page'!B16</f>
        <v>Q1.7</v>
      </c>
      <c r="F12" s="8">
        <f>'Technical page'!C16</f>
        <v>4</v>
      </c>
      <c r="G12" s="13">
        <f>VLOOKUP(E12,'Technical page'!$AU$10:$BD$25,2,0)</f>
        <v>3</v>
      </c>
      <c r="H12" t="str">
        <f t="shared" si="0"/>
        <v>compliant</v>
      </c>
      <c r="J12" s="14" t="str">
        <f>VLOOKUP(E12,'Chapter 1'!$C$6:$D$112,2,0)</f>
        <v>Jakým způsobem se řídí (nejdůležitější) procesy v souvislosti s HSE&amp;S?</v>
      </c>
    </row>
    <row r="13" spans="1:23" x14ac:dyDescent="0.2">
      <c r="A13" s="212"/>
      <c r="E13" t="str">
        <f>'Technical page'!B17</f>
        <v>Q1.8</v>
      </c>
      <c r="F13" s="8">
        <f>'Technical page'!C17</f>
        <v>3</v>
      </c>
      <c r="G13" s="13">
        <f>VLOOKUP(E13,'Technical page'!$AU$10:$BD$25,2,0)</f>
        <v>3</v>
      </c>
      <c r="H13" t="str">
        <f t="shared" si="0"/>
        <v>compliant</v>
      </c>
      <c r="J13" s="14" t="str">
        <f>VLOOKUP(E13,'Chapter 1'!$C$6:$D$112,2,0)</f>
        <v>Jakým způsobem top management zajišťuje neustálé zlepšování výkonu v oblasti HSE&amp;S (zdraví, bezpečnosti, životního prostředí, energetiky a udržitelnosti)?</v>
      </c>
    </row>
    <row r="14" spans="1:23" x14ac:dyDescent="0.2">
      <c r="A14" s="212"/>
      <c r="E14" t="str">
        <f>'Technical page'!B18</f>
        <v>Q1.9</v>
      </c>
      <c r="F14" s="8">
        <f>'Technical page'!C18</f>
        <v>4</v>
      </c>
      <c r="G14" s="13">
        <f>VLOOKUP(E14,'Technical page'!$AU$10:$BD$25,2,0)</f>
        <v>3</v>
      </c>
      <c r="H14" t="str">
        <f t="shared" si="0"/>
        <v>compliant</v>
      </c>
      <c r="J14" s="14" t="str">
        <f>VLOOKUP(E14,'Chapter 1'!$C$6:$D$112,2,0)</f>
        <v>Jak jsou organizovány interní audity?</v>
      </c>
    </row>
    <row r="15" spans="1:23" x14ac:dyDescent="0.2">
      <c r="A15" s="212"/>
      <c r="E15" t="str">
        <f>'Technical page'!B19</f>
        <v>Q1.10</v>
      </c>
      <c r="F15" s="8">
        <f>'Technical page'!C19</f>
        <v>4</v>
      </c>
      <c r="G15" s="13">
        <f>VLOOKUP(E15,'Technical page'!$AU$10:$BD$25,2,0)</f>
        <v>3</v>
      </c>
      <c r="H15" t="str">
        <f t="shared" si="0"/>
        <v>compliant</v>
      </c>
      <c r="J15" s="14" t="str">
        <f>VLOOKUP(E15,'Chapter 1'!$C$6:$D$112,2,0)</f>
        <v>Jakým způsobem probíhá vyšetřování?</v>
      </c>
    </row>
    <row r="16" spans="1:23" x14ac:dyDescent="0.2">
      <c r="A16" s="212"/>
      <c r="E16" t="str">
        <f>'Technical page'!B20</f>
        <v>Q1.11</v>
      </c>
      <c r="F16" s="8">
        <f>'Technical page'!C20</f>
        <v>4</v>
      </c>
      <c r="G16" s="13">
        <f>VLOOKUP(E16,'Technical page'!$AU$10:$BD$25,2,0)</f>
        <v>3</v>
      </c>
      <c r="H16" t="str">
        <f t="shared" si="0"/>
        <v>compliant</v>
      </c>
      <c r="J16" s="14" t="str">
        <f>VLOOKUP(E16,'Chapter 1'!$C$6:$D$112,2,0)</f>
        <v>Jakým způsobem organizace zajišťuje procesy, čas a zdroje potřebné pro zlepšování procesů řízení HSE&amp;S?</v>
      </c>
    </row>
    <row r="17" spans="1:10" x14ac:dyDescent="0.2">
      <c r="A17" s="212"/>
      <c r="E17" t="str">
        <f>'Technical page'!B21</f>
        <v>Q1.12</v>
      </c>
      <c r="F17" s="8">
        <f>'Technical page'!C21</f>
        <v>3</v>
      </c>
      <c r="G17" s="13">
        <f>VLOOKUP(E17,'Technical page'!$AU$10:$BD$25,2,0)</f>
        <v>3</v>
      </c>
      <c r="H17" t="str">
        <f t="shared" si="0"/>
        <v>compliant</v>
      </c>
      <c r="J17" s="14" t="str">
        <f>VLOOKUP(E17,'Chapter 1'!$C$6:$D$112,2,0)</f>
        <v>Jak organizace zajišťuje, že zaměstnanci jsou si vědomi politik a procesů týkajících se zdraví, bezpečnosti, životního prostředí, energetiky a udržitelnosti?</v>
      </c>
    </row>
    <row r="18" spans="1:10" x14ac:dyDescent="0.2">
      <c r="A18" s="212"/>
      <c r="E18" t="str">
        <f>'Technical page'!B22</f>
        <v>Q1.13</v>
      </c>
      <c r="F18" s="8">
        <f>'Technical page'!C22</f>
        <v>3</v>
      </c>
      <c r="G18" s="13">
        <f>VLOOKUP(E18,'Technical page'!$AU$10:$BD$25,2,0)</f>
        <v>3</v>
      </c>
      <c r="H18" t="str">
        <f t="shared" si="0"/>
        <v>compliant</v>
      </c>
      <c r="J18" s="14" t="str">
        <f>VLOOKUP(E18,'Chapter 1'!$C$6:$D$112,2,0)</f>
        <v>Jakým způsobem organizace zajišťuje správné kompetence pracovníků, pokud jde o aspekty HSE&amp;S týkající se jejich práce?</v>
      </c>
    </row>
    <row r="19" spans="1:10" hidden="1" x14ac:dyDescent="0.2">
      <c r="A19" s="212"/>
      <c r="E19" t="str">
        <f>'Technical page'!B23</f>
        <v>Q1.14</v>
      </c>
      <c r="F19" s="8">
        <f>'Technical page'!C23</f>
        <v>3</v>
      </c>
      <c r="G19" s="13" t="str">
        <f>VLOOKUP(E19,'Technical page'!$AU$10:$BD$25,2,0)</f>
        <v>-</v>
      </c>
      <c r="H19" t="str">
        <f t="shared" si="0"/>
        <v>n.a.</v>
      </c>
      <c r="J19" s="14" t="str">
        <f>VLOOKUP(E19,'Chapter 1'!$C$6:$D$112,2,0)</f>
        <v>Jaká je struktura zapojení zaměstnanců?</v>
      </c>
    </row>
    <row r="20" spans="1:10" x14ac:dyDescent="0.2">
      <c r="A20" s="212"/>
      <c r="E20" t="str">
        <f>'Technical page'!B24</f>
        <v>Q1.15</v>
      </c>
      <c r="F20" s="8">
        <f>'Technical page'!C24</f>
        <v>4</v>
      </c>
      <c r="G20" s="13">
        <f>VLOOKUP(E20,'Technical page'!$AU$10:$BD$25,2,0)</f>
        <v>3</v>
      </c>
      <c r="H20" t="str">
        <f t="shared" si="0"/>
        <v>compliant</v>
      </c>
      <c r="J20" s="14" t="str">
        <f>VLOOKUP(E20,'Chapter 1'!$C$6:$D$112,2,0)</f>
        <v>Jakým způsobem se řídí dokumentace HSE&amp;S?</v>
      </c>
    </row>
    <row r="21" spans="1:10" x14ac:dyDescent="0.2">
      <c r="A21" s="212"/>
      <c r="E21" t="str">
        <f>'Technical page'!B25</f>
        <v>Q1.16</v>
      </c>
      <c r="F21" s="8">
        <f>'Technical page'!C25</f>
        <v>3</v>
      </c>
      <c r="G21" s="13">
        <f>VLOOKUP(E21,'Technical page'!$AU$10:$BD$25,2,0)</f>
        <v>3</v>
      </c>
      <c r="H21" t="str">
        <f t="shared" si="0"/>
        <v>compliant</v>
      </c>
      <c r="J21" s="14" t="str">
        <f>VLOOKUP(E21,'Chapter 1'!$C$6:$D$112,2,0)</f>
        <v>Jakým způsobem jsou řízeny změny potenciálně ovlivňující HSE&amp;S (zdraví, bezpečnost, životní prostředí, energetiku a udržitelnost)?</v>
      </c>
    </row>
    <row r="22" spans="1:10" x14ac:dyDescent="0.2">
      <c r="A22" s="212"/>
      <c r="E22" s="45" t="s">
        <v>124</v>
      </c>
      <c r="F22" s="8"/>
      <c r="G22" s="13"/>
    </row>
    <row r="23" spans="1:10" hidden="1" x14ac:dyDescent="0.2">
      <c r="A23" s="212"/>
      <c r="E23" t="str">
        <f>'Technical page'!B124</f>
        <v>Q2.1</v>
      </c>
      <c r="F23">
        <f>'Technical page'!C124</f>
        <v>3</v>
      </c>
      <c r="G23" s="13" t="str">
        <f>VLOOKUP(E23,'Technical page'!$AU$124:$BD$168,2,0)</f>
        <v>-</v>
      </c>
      <c r="H23" t="str">
        <f t="shared" si="0"/>
        <v>n.a.</v>
      </c>
      <c r="J23" s="14" t="str">
        <f>VLOOKUP(E23,'Chapter 2'!$C$6:$D$282,2,0)</f>
        <v>Jak se management zavázal k ochraně zdraví a bezpečnosti při práci (dále jen "BOZP")?</v>
      </c>
    </row>
    <row r="24" spans="1:10" hidden="1" x14ac:dyDescent="0.2">
      <c r="A24" s="212"/>
      <c r="E24" t="str">
        <f>'Technical page'!B125</f>
        <v>Q2.2</v>
      </c>
      <c r="F24">
        <f>'Technical page'!C125</f>
        <v>4</v>
      </c>
      <c r="G24" s="13" t="str">
        <f>VLOOKUP(E24,'Technical page'!$AU$124:$BD$168,2,0)</f>
        <v>-</v>
      </c>
      <c r="H24" t="str">
        <f t="shared" ref="H24:H32" si="1">IF(G24="-","n.a.",IF(F24-G24&gt;-1,"compliant","increase score"))</f>
        <v>n.a.</v>
      </c>
      <c r="J24" s="14" t="str">
        <f>VLOOKUP(E24,'Chapter 2'!$C$6:$D$282,2,0)</f>
        <v>Jakým způsobem se určují rizika a expozice v souvislosti s BOZP?</v>
      </c>
    </row>
    <row r="25" spans="1:10" hidden="1" x14ac:dyDescent="0.2">
      <c r="A25" s="212"/>
      <c r="E25" t="str">
        <f>'Technical page'!B126</f>
        <v>Q2.3</v>
      </c>
      <c r="F25">
        <f>'Technical page'!C126</f>
        <v>4</v>
      </c>
      <c r="G25" s="13" t="str">
        <f>VLOOKUP(E25,'Technical page'!$AU$124:$BD$168,2,0)</f>
        <v>-</v>
      </c>
      <c r="H25" t="str">
        <f t="shared" si="1"/>
        <v>n.a.</v>
      </c>
      <c r="J25" s="14" t="str">
        <f>VLOOKUP(E25,'Chapter 2'!$C$6:$D$282,2,0)</f>
        <v>How are medical requirements evaluated?</v>
      </c>
    </row>
    <row r="26" spans="1:10" hidden="1" x14ac:dyDescent="0.2">
      <c r="A26" s="212"/>
      <c r="E26" t="str">
        <f>'Technical page'!B127</f>
        <v>Q2.4</v>
      </c>
      <c r="F26">
        <f>'Technical page'!C127</f>
        <v>4</v>
      </c>
      <c r="G26" s="13" t="str">
        <f>VLOOKUP(E26,'Technical page'!$AU$124:$BD$168,2,0)</f>
        <v>-</v>
      </c>
      <c r="H26" t="str">
        <f t="shared" si="1"/>
        <v>n.a.</v>
      </c>
      <c r="J26" s="14" t="str">
        <f>VLOOKUP(E26,'Chapter 2'!$C$6:$D$282,2,0)</f>
        <v>Jakým způsobem zlepšuje organizace BOZP?</v>
      </c>
    </row>
    <row r="27" spans="1:10" hidden="1" x14ac:dyDescent="0.2">
      <c r="A27" s="212"/>
      <c r="E27" t="str">
        <f>'Technical page'!B128</f>
        <v>Q2.5</v>
      </c>
      <c r="F27">
        <f>'Technical page'!C128</f>
        <v>4</v>
      </c>
      <c r="G27" s="13" t="str">
        <f>VLOOKUP(E27,'Technical page'!$AU$124:$BD$168,2,0)</f>
        <v>-</v>
      </c>
      <c r="H27" t="str">
        <f t="shared" si="1"/>
        <v>n.a.</v>
      </c>
      <c r="J27" s="14" t="str">
        <f>VLOOKUP(E27,'Chapter 2'!$C$6:$D$282,2,0)</f>
        <v>Jakým způsobem probíhá údržba a udržování pořádku s cílem zajistit bezpečnost provozů, zařízení, nástrojů a (bezpečnostních) pomůcek?</v>
      </c>
    </row>
    <row r="28" spans="1:10" hidden="1" x14ac:dyDescent="0.2">
      <c r="A28" s="212"/>
      <c r="E28" t="str">
        <f>'Technical page'!B129</f>
        <v>Q2.6</v>
      </c>
      <c r="F28">
        <f>'Technical page'!C129</f>
        <v>4</v>
      </c>
      <c r="G28" s="13" t="str">
        <f>VLOOKUP(E28,'Technical page'!$AU$124:$BD$168,2,0)</f>
        <v>-</v>
      </c>
      <c r="H28" t="str">
        <f t="shared" si="1"/>
        <v>n.a.</v>
      </c>
      <c r="J28" s="14" t="str">
        <f>VLOOKUP(E28,'Chapter 2'!$C$6:$D$282,2,0)</f>
        <v>Jak se ověřuje správný výběr, údržba a používání zdravotního a bezpečnostního vybavení (např. osobních ochranných prostředků = OOPP)?</v>
      </c>
    </row>
    <row r="29" spans="1:10" hidden="1" x14ac:dyDescent="0.2">
      <c r="A29" s="212"/>
      <c r="E29" t="str">
        <f>'Technical page'!B130</f>
        <v>Q2.7</v>
      </c>
      <c r="F29">
        <f>'Technical page'!C130</f>
        <v>3</v>
      </c>
      <c r="G29" s="13" t="str">
        <f>VLOOKUP(E29,'Technical page'!$AU$124:$BD$168,2,0)</f>
        <v>-</v>
      </c>
      <c r="H29" t="str">
        <f t="shared" si="1"/>
        <v>n.a.</v>
      </c>
      <c r="J29" s="14" t="str">
        <f>VLOOKUP(E29,'Chapter 2'!$C$6:$D$282,2,0)</f>
        <v>Jak se organizace stará o stres a tělesné a duševní zdraví zaměstnanců?</v>
      </c>
    </row>
    <row r="30" spans="1:10" hidden="1" x14ac:dyDescent="0.2">
      <c r="A30" s="212"/>
      <c r="E30" t="str">
        <f>'Technical page'!B131</f>
        <v>Q2.8</v>
      </c>
      <c r="F30">
        <f>'Technical page'!C131</f>
        <v>3</v>
      </c>
      <c r="G30" s="13" t="str">
        <f>VLOOKUP(E30,'Technical page'!$AU$124:$BD$168,2,0)</f>
        <v>-</v>
      </c>
      <c r="H30" t="str">
        <f t="shared" si="1"/>
        <v>n.a.</v>
      </c>
      <c r="J30" s="14" t="str">
        <f>VLOOKUP(E30,'Chapter 2'!$C$6:$D$282,2,0)</f>
        <v>Jakým způsobem se vyšetřují onemocnění, zranění, incidenty a potenciálně nebezpečné situace na pracovišti?</v>
      </c>
    </row>
    <row r="31" spans="1:10" hidden="1" x14ac:dyDescent="0.2">
      <c r="A31" s="212"/>
      <c r="E31" t="str">
        <f>'Technical page'!B132</f>
        <v>Q2.9</v>
      </c>
      <c r="F31">
        <f>'Technical page'!C132</f>
        <v>4</v>
      </c>
      <c r="G31" s="13" t="str">
        <f>VLOOKUP(E31,'Technical page'!$AU$124:$BD$168,2,0)</f>
        <v>-</v>
      </c>
      <c r="H31" t="str">
        <f t="shared" si="1"/>
        <v>n.a.</v>
      </c>
      <c r="J31" s="14" t="str">
        <f>VLOOKUP(E31,'Chapter 2'!$C$6:$D$282,2,0)</f>
        <v>Jak je organizace připravena na mimořádné události?</v>
      </c>
    </row>
    <row r="32" spans="1:10" x14ac:dyDescent="0.2">
      <c r="A32" s="212"/>
      <c r="E32" t="str">
        <f>'Technical page'!B133</f>
        <v>Q2.10</v>
      </c>
      <c r="F32">
        <f>'Technical page'!C133</f>
        <v>3</v>
      </c>
      <c r="G32" s="13">
        <f>VLOOKUP(E32,'Technical page'!$AU$124:$BD$168,2,0)</f>
        <v>3</v>
      </c>
      <c r="H32" t="str">
        <f t="shared" si="1"/>
        <v>compliant</v>
      </c>
      <c r="J32" s="14" t="str">
        <f>VLOOKUP(E32,'Chapter 2'!$C$6:$D$282,2,0)</f>
        <v>Jakým způsobem zajišťuje organizace správně kompetence všech pracovníků, týkající se požadavků BOZP, které souvisí s jejich pracovní náplní?</v>
      </c>
    </row>
    <row r="33" spans="1:10" hidden="1" x14ac:dyDescent="0.2">
      <c r="A33" s="212"/>
      <c r="E33" t="str">
        <f>'Technical page'!B134</f>
        <v>Q2.11</v>
      </c>
      <c r="F33">
        <f>'Technical page'!C134</f>
        <v>3</v>
      </c>
      <c r="G33" s="13" t="str">
        <f>VLOOKUP(E33,'Technical page'!$AU$124:$BD$168,2,0)</f>
        <v>-</v>
      </c>
      <c r="H33" t="str">
        <f t="shared" ref="H33:H56" si="2">IF(G33="-","n.a.",IF(F33-G33&gt;-1,"compliant","increase score"))</f>
        <v>n.a.</v>
      </c>
      <c r="J33" s="14" t="str">
        <f>VLOOKUP(E33,'Chapter 2'!$C$6:$D$282,2,0)</f>
        <v xml:space="preserve">Jakým způsobem se vedení staví k procesní bezpečnosti?
</v>
      </c>
    </row>
    <row r="34" spans="1:10" hidden="1" x14ac:dyDescent="0.2">
      <c r="A34" s="212"/>
      <c r="E34" t="str">
        <f>'Technical page'!B135</f>
        <v>Q2.12</v>
      </c>
      <c r="F34">
        <f>'Technical page'!C135</f>
        <v>3</v>
      </c>
      <c r="G34" s="13" t="str">
        <f>VLOOKUP(E34,'Technical page'!$AU$124:$BD$168,2,0)</f>
        <v>-</v>
      </c>
      <c r="H34" t="str">
        <f t="shared" si="2"/>
        <v>n.a.</v>
      </c>
      <c r="J34" s="14" t="str">
        <f>VLOOKUP(E34,'Chapter 2'!$C$6:$D$282,2,0)</f>
        <v>Jakým způsobem je vypracována identifikace a popis bezpečnosti procesů, zařízení a pracovišť organizace?</v>
      </c>
    </row>
    <row r="35" spans="1:10" hidden="1" x14ac:dyDescent="0.2">
      <c r="A35" s="212"/>
      <c r="E35" t="str">
        <f>'Technical page'!B136</f>
        <v>Q2.13</v>
      </c>
      <c r="F35">
        <f>'Technical page'!C136</f>
        <v>4</v>
      </c>
      <c r="G35" s="13" t="str">
        <f>VLOOKUP(E35,'Technical page'!$AU$124:$BD$168,2,0)</f>
        <v>-</v>
      </c>
      <c r="H35" t="str">
        <f t="shared" si="2"/>
        <v>n.a.</v>
      </c>
      <c r="J35" s="14" t="str">
        <f>VLOOKUP(E35,'Chapter 2'!$C$6:$D$282,2,0)</f>
        <v>Jakým způsobem se zlepšuje procesní bezpečnost po nehodách a incidentech?</v>
      </c>
    </row>
    <row r="36" spans="1:10" hidden="1" x14ac:dyDescent="0.2">
      <c r="A36" s="212"/>
      <c r="E36" t="str">
        <f>'Technical page'!B137</f>
        <v>Q2.14</v>
      </c>
      <c r="F36">
        <f>'Technical page'!C137</f>
        <v>4</v>
      </c>
      <c r="G36" s="13" t="str">
        <f>VLOOKUP(E36,'Technical page'!$AU$124:$BD$168,2,0)</f>
        <v>-</v>
      </c>
      <c r="H36" t="str">
        <f t="shared" si="2"/>
        <v>n.a.</v>
      </c>
      <c r="J36" s="14" t="str">
        <f>VLOOKUP(E36,'Chapter 2'!$C$6:$D$282,2,0)</f>
        <v>Jakým způsobem se provádějí audity a inspekce procesní bezpečnosti?</v>
      </c>
    </row>
    <row r="37" spans="1:10" hidden="1" x14ac:dyDescent="0.2">
      <c r="A37" s="212"/>
      <c r="E37" t="str">
        <f>'Technical page'!B138</f>
        <v>Q2.15</v>
      </c>
      <c r="F37">
        <f>'Technical page'!C138</f>
        <v>3</v>
      </c>
      <c r="G37" s="13" t="str">
        <f>VLOOKUP(E37,'Technical page'!$AU$124:$BD$168,2,0)</f>
        <v>-</v>
      </c>
      <c r="H37" t="str">
        <f t="shared" si="2"/>
        <v>n.a.</v>
      </c>
      <c r="J37" s="14" t="str">
        <f>VLOOKUP(E37,'Chapter 2'!$C$6:$D$282,2,0)</f>
        <v>Jakým způsobem se prověřují a zlepšují pracovní pokyny?</v>
      </c>
    </row>
    <row r="38" spans="1:10" hidden="1" x14ac:dyDescent="0.2">
      <c r="A38" s="212"/>
      <c r="E38" t="str">
        <f>'Technical page'!B139</f>
        <v>Q2.16</v>
      </c>
      <c r="F38">
        <f>'Technical page'!C139</f>
        <v>4</v>
      </c>
      <c r="G38" s="13" t="str">
        <f>VLOOKUP(E38,'Technical page'!$AU$124:$BD$168,2,0)</f>
        <v>-</v>
      </c>
      <c r="H38" t="str">
        <f t="shared" si="2"/>
        <v>n.a.</v>
      </c>
      <c r="J38" s="14" t="str">
        <f>VLOOKUP(E38,'Chapter 2'!$C$6:$D$282,2,0)</f>
        <v>Jak je navrhována a dokumnetována instalace nových zařízení?</v>
      </c>
    </row>
    <row r="39" spans="1:10" hidden="1" x14ac:dyDescent="0.2">
      <c r="A39" s="212"/>
      <c r="E39" t="str">
        <f>'Technical page'!B140</f>
        <v>Q2.17</v>
      </c>
      <c r="F39">
        <f>'Technical page'!C140</f>
        <v>4</v>
      </c>
      <c r="G39" s="13" t="str">
        <f>VLOOKUP(E39,'Technical page'!$AU$124:$BD$168,2,0)</f>
        <v>-</v>
      </c>
      <c r="H39" t="str">
        <f t="shared" si="2"/>
        <v>n.a.</v>
      </c>
      <c r="J39" s="14" t="str">
        <f>VLOOKUP(E39,'Chapter 2'!$C$6:$D$282,2,0)</f>
        <v>Jakým způsobem probíhá kontrola zřizování instalace?</v>
      </c>
    </row>
    <row r="40" spans="1:10" hidden="1" x14ac:dyDescent="0.2">
      <c r="A40" s="212"/>
      <c r="E40" t="str">
        <f>'Technical page'!B141</f>
        <v>Q2.18</v>
      </c>
      <c r="F40">
        <f>'Technical page'!C141</f>
        <v>4</v>
      </c>
      <c r="G40" s="13" t="str">
        <f>VLOOKUP(E40,'Technical page'!$AU$124:$BD$168,2,0)</f>
        <v>-</v>
      </c>
      <c r="H40" t="str">
        <f t="shared" si="2"/>
        <v>n.a.</v>
      </c>
      <c r="J40" s="14" t="str">
        <f>VLOOKUP(E40,'Chapter 2'!$C$6:$D$282,2,0)</f>
        <v>Jakým způsobem je zaručena ochrana zařízení, aby jediná chyba neměla katastrofické následky?</v>
      </c>
    </row>
    <row r="41" spans="1:10" hidden="1" x14ac:dyDescent="0.2">
      <c r="A41" s="212"/>
      <c r="E41" t="str">
        <f>'Technical page'!B142</f>
        <v>Q2.19</v>
      </c>
      <c r="F41">
        <f>'Technical page'!C142</f>
        <v>3</v>
      </c>
      <c r="G41" s="13" t="str">
        <f>VLOOKUP(E41,'Technical page'!$AU$124:$BD$168,2,0)</f>
        <v>-</v>
      </c>
      <c r="H41" t="str">
        <f t="shared" si="2"/>
        <v>n.a.</v>
      </c>
      <c r="J41" s="14" t="str">
        <f>VLOOKUP(E41,'Chapter 2'!$C$6:$D$282,2,0)</f>
        <v>Byly zřízeny programy preventivní údržby a péče, které zaručují bezpečnost provozů, nástrojů a zařízení?</v>
      </c>
    </row>
    <row r="42" spans="1:10" hidden="1" x14ac:dyDescent="0.2">
      <c r="A42" s="212"/>
      <c r="E42" t="str">
        <f>'Technical page'!B143</f>
        <v>Q2.20</v>
      </c>
      <c r="F42">
        <f>'Technical page'!C143</f>
        <v>4</v>
      </c>
      <c r="G42" s="13" t="str">
        <f>VLOOKUP(E42,'Technical page'!$AU$124:$BD$168,2,0)</f>
        <v>-</v>
      </c>
      <c r="H42" t="str">
        <f t="shared" si="2"/>
        <v>n.a.</v>
      </c>
      <c r="J42" s="14" t="str">
        <f>VLOOKUP(E42,'Chapter 2'!$C$6:$D$282,2,0)</f>
        <v>Jakým způsobem se řídí procesy během mimořádných událostí v případě přerušení dodávky energie nebo služeb?</v>
      </c>
    </row>
    <row r="43" spans="1:10" hidden="1" x14ac:dyDescent="0.2">
      <c r="A43" s="212"/>
      <c r="E43" t="str">
        <f>'Technical page'!B144</f>
        <v>Q2.21</v>
      </c>
      <c r="F43">
        <f>'Technical page'!C144</f>
        <v>4</v>
      </c>
      <c r="G43" s="13" t="str">
        <f>VLOOKUP(E43,'Technical page'!$AU$124:$BD$168,2,0)</f>
        <v>-</v>
      </c>
      <c r="H43" t="str">
        <f t="shared" si="2"/>
        <v>n.a.</v>
      </c>
      <c r="J43" s="14" t="str">
        <f>VLOOKUP(E43,'Chapter 2'!$C$6:$D$282,2,0)</f>
        <v>Jak se připravují havarijní plány?</v>
      </c>
    </row>
    <row r="44" spans="1:10" hidden="1" x14ac:dyDescent="0.2">
      <c r="A44" s="212"/>
      <c r="E44" t="str">
        <f>'Technical page'!B145</f>
        <v>Q2.22</v>
      </c>
      <c r="F44">
        <f>'Technical page'!C145</f>
        <v>2</v>
      </c>
      <c r="G44" s="13" t="str">
        <f>VLOOKUP(E44,'Technical page'!$AU$124:$BD$168,2,0)</f>
        <v>-</v>
      </c>
      <c r="H44" t="str">
        <f t="shared" si="2"/>
        <v>n.a.</v>
      </c>
      <c r="J44" s="14" t="str">
        <f>VLOOKUP(E44,'Chapter 2'!$C$6:$D$282,2,0)</f>
        <v>Jakým způsobem jsou zabezpečeny kompetence a školení zaměstnanců a dodavatelů zapojených do procesů?</v>
      </c>
    </row>
    <row r="45" spans="1:10" hidden="1" x14ac:dyDescent="0.2">
      <c r="A45" s="212"/>
      <c r="E45" t="str">
        <f>'Technical page'!B146</f>
        <v>Q2.23</v>
      </c>
      <c r="F45">
        <f>'Technical page'!C146</f>
        <v>4</v>
      </c>
      <c r="G45" s="13" t="str">
        <f>VLOOKUP(E45,'Technical page'!$AU$124:$BD$168,2,0)</f>
        <v>-</v>
      </c>
      <c r="H45" t="str">
        <f t="shared" si="2"/>
        <v>n.a.</v>
      </c>
      <c r="J45" s="14" t="str">
        <f>VLOOKUP(E45,'Chapter 2'!$C$6:$D$282,2,0)</f>
        <v>Jakým způsobem se sdílejí informace o rizicích látek a přípravků?</v>
      </c>
    </row>
    <row r="46" spans="1:10" hidden="1" x14ac:dyDescent="0.2">
      <c r="A46" s="212"/>
      <c r="E46" t="str">
        <f>'Technical page'!B147</f>
        <v>Q2.24</v>
      </c>
      <c r="F46">
        <f>'Technical page'!C147</f>
        <v>3</v>
      </c>
      <c r="G46" s="13" t="str">
        <f>VLOOKUP(E46,'Technical page'!$AU$124:$BD$168,2,0)</f>
        <v>-</v>
      </c>
      <c r="H46" t="str">
        <f t="shared" si="2"/>
        <v>n.a.</v>
      </c>
      <c r="J46" s="14" t="str">
        <f>VLOOKUP(E46,'Chapter 2'!$C$6:$D$282,2,0)</f>
        <v>Jak se sdílejí informace o procesu?</v>
      </c>
    </row>
    <row r="47" spans="1:10" hidden="1" x14ac:dyDescent="0.2">
      <c r="A47" s="212"/>
      <c r="E47" t="str">
        <f>'Technical page'!B148</f>
        <v>Q2.25</v>
      </c>
      <c r="F47">
        <f>'Technical page'!C148</f>
        <v>3</v>
      </c>
      <c r="G47" s="13" t="str">
        <f>VLOOKUP(E47,'Technical page'!$AU$124:$BD$168,2,0)</f>
        <v>-</v>
      </c>
      <c r="H47" t="str">
        <f t="shared" si="2"/>
        <v>n.a.</v>
      </c>
      <c r="J47" s="14" t="str">
        <f>VLOOKUP(E47,'Chapter 2'!$C$6:$D$282,2,0)</f>
        <v>Jakým způsobem organizace hodnotí své logistické partnery z hlediska HSE&amp;S, energetické účinnosti a emisí skleníkových plynů?</v>
      </c>
    </row>
    <row r="48" spans="1:10" hidden="1" x14ac:dyDescent="0.2">
      <c r="A48" s="212"/>
      <c r="E48" t="str">
        <f>'Technical page'!B149</f>
        <v>Q2.26</v>
      </c>
      <c r="F48">
        <f>'Technical page'!C149</f>
        <v>4</v>
      </c>
      <c r="G48" s="13" t="str">
        <f>VLOOKUP(E48,'Technical page'!$AU$124:$BD$168,2,0)</f>
        <v>-</v>
      </c>
      <c r="H48" t="str">
        <f t="shared" si="2"/>
        <v>n.a.</v>
      </c>
      <c r="J48" s="14" t="str">
        <f>VLOOKUP(E48,'Chapter 2'!$C$6:$D$282,2,0)</f>
        <v>Jakým způsobem organizace zabraňuje a reaguje na dopravní nehody?</v>
      </c>
    </row>
    <row r="49" spans="1:10" hidden="1" x14ac:dyDescent="0.2">
      <c r="A49" s="212"/>
      <c r="E49" t="str">
        <f>'Technical page'!B150</f>
        <v>Q2.27</v>
      </c>
      <c r="F49">
        <f>'Technical page'!C150</f>
        <v>4</v>
      </c>
      <c r="G49" s="13" t="str">
        <f>VLOOKUP(E49,'Technical page'!$AU$124:$BD$168,2,0)</f>
        <v>-</v>
      </c>
      <c r="H49" t="str">
        <f t="shared" si="2"/>
        <v>n.a.</v>
      </c>
      <c r="J49" s="14" t="str">
        <f>VLOOKUP(E49,'Chapter 2'!$C$6:$D$282,2,0)</f>
        <v>Jakým způsobem organizace identifikuje bezpečnostní problémy?</v>
      </c>
    </row>
    <row r="50" spans="1:10" hidden="1" x14ac:dyDescent="0.2">
      <c r="A50" s="212"/>
      <c r="E50" t="str">
        <f>'Technical page'!B151</f>
        <v>Q2.28</v>
      </c>
      <c r="F50">
        <f>'Technical page'!C151</f>
        <v>3</v>
      </c>
      <c r="G50" s="13" t="str">
        <f>VLOOKUP(E50,'Technical page'!$AU$124:$BD$168,2,0)</f>
        <v>-</v>
      </c>
      <c r="H50" t="str">
        <f t="shared" si="2"/>
        <v>n.a.</v>
      </c>
      <c r="J50" s="14" t="str">
        <f>VLOOKUP(E50,'Chapter 2'!$C$6:$D$282,2,0)</f>
        <v>Jakým způsobem se kontroluje příchod a odchod pracovníků a materiálu na pracovišti a v oblastech s omezeným vstupem?</v>
      </c>
    </row>
    <row r="51" spans="1:10" hidden="1" x14ac:dyDescent="0.2">
      <c r="A51" s="212"/>
      <c r="E51" t="str">
        <f>'Technical page'!B152</f>
        <v>Q2.29</v>
      </c>
      <c r="F51">
        <f>'Technical page'!C152</f>
        <v>4</v>
      </c>
      <c r="G51" s="13" t="str">
        <f>VLOOKUP(E51,'Technical page'!$AU$124:$BD$168,2,0)</f>
        <v>-</v>
      </c>
      <c r="H51" t="str">
        <f t="shared" si="2"/>
        <v>n.a.</v>
      </c>
      <c r="J51" s="14" t="str">
        <f>VLOOKUP(E51,'Chapter 2'!$C$6:$D$282,2,0)</f>
        <v>Jakým způsobem se kontroluje kybernetická bezpečnost?</v>
      </c>
    </row>
    <row r="52" spans="1:10" hidden="1" x14ac:dyDescent="0.2">
      <c r="A52" s="212"/>
      <c r="E52" t="str">
        <f>'Technical page'!B153</f>
        <v>Q2.30</v>
      </c>
      <c r="F52">
        <f>'Technical page'!C153</f>
        <v>3</v>
      </c>
      <c r="G52" s="13" t="str">
        <f>VLOOKUP(E52,'Technical page'!$AU$124:$BD$168,2,0)</f>
        <v>-</v>
      </c>
      <c r="H52" t="str">
        <f t="shared" si="2"/>
        <v>n.a.</v>
      </c>
      <c r="J52" s="14" t="str">
        <f>VLOOKUP(E52,'Chapter 2'!$C$6:$D$282,2,0)</f>
        <v>Jakým způsobem probíhá komunikace a výměna informací v případě bezpečnostní krize?</v>
      </c>
    </row>
    <row r="53" spans="1:10" hidden="1" x14ac:dyDescent="0.2">
      <c r="A53" s="212"/>
      <c r="E53" t="str">
        <f>'Technical page'!B154</f>
        <v>Q2.31</v>
      </c>
      <c r="F53">
        <f>'Technical page'!C154</f>
        <v>2</v>
      </c>
      <c r="G53" s="13" t="str">
        <f>VLOOKUP(E53,'Technical page'!$AU$124:$BD$168,2,0)</f>
        <v>-</v>
      </c>
      <c r="H53" t="str">
        <f t="shared" si="2"/>
        <v>n.a.</v>
      </c>
      <c r="J53" s="14" t="str">
        <f>VLOOKUP(E53,'Chapter 2'!$C$6:$D$282,2,0)</f>
        <v>Jak se organizace vyrovnává s podezřelým chováním (včetně rizik radikalizace = souhlas a podopra extrémních názorů)</v>
      </c>
    </row>
    <row r="54" spans="1:10" hidden="1" x14ac:dyDescent="0.2">
      <c r="A54" s="212"/>
      <c r="E54" t="str">
        <f>'Technical page'!B155</f>
        <v>Q2.32</v>
      </c>
      <c r="F54">
        <f>'Technical page'!C155</f>
        <v>4</v>
      </c>
      <c r="G54" s="13" t="str">
        <f>VLOOKUP(E54,'Technical page'!$AU$124:$BD$168,2,0)</f>
        <v>-</v>
      </c>
      <c r="H54" t="str">
        <f t="shared" si="2"/>
        <v>n.a.</v>
      </c>
      <c r="J54" s="14" t="str">
        <f>VLOOKUP(E54,'Chapter 2'!$C$6:$D$282,2,0)</f>
        <v xml:space="preserve">Jakým způsobem školí organizace pracovníky v oblasti ostrahy ve vazbě na bezpečnostní rizika?  </v>
      </c>
    </row>
    <row r="55" spans="1:10" hidden="1" x14ac:dyDescent="0.2">
      <c r="A55" s="212"/>
      <c r="E55" t="str">
        <f>'Technical page'!B156</f>
        <v>Q2.33</v>
      </c>
      <c r="F55">
        <f>'Technical page'!C156</f>
        <v>2</v>
      </c>
      <c r="G55" s="13" t="str">
        <f>VLOOKUP(E55,'Technical page'!$AU$124:$BD$168,2,0)</f>
        <v>-</v>
      </c>
      <c r="H55" t="str">
        <f t="shared" si="2"/>
        <v>n.a.</v>
      </c>
      <c r="J55" s="14" t="str">
        <f>VLOOKUP(E55,'Chapter 2'!$C$6:$D$282,2,0)</f>
        <v>Jakým způsobem se posuzuje potenciální vliv organizace na životní prostředí?</v>
      </c>
    </row>
    <row r="56" spans="1:10" hidden="1" x14ac:dyDescent="0.2">
      <c r="A56" s="212"/>
      <c r="E56" t="str">
        <f>'Technical page'!B157</f>
        <v>Q2.34</v>
      </c>
      <c r="F56">
        <f>'Technical page'!C157</f>
        <v>4</v>
      </c>
      <c r="G56" s="13" t="str">
        <f>VLOOKUP(E56,'Technical page'!$AU$124:$BD$168,2,0)</f>
        <v>-</v>
      </c>
      <c r="H56" t="str">
        <f t="shared" si="2"/>
        <v>n.a.</v>
      </c>
      <c r="J56" s="14" t="str">
        <f>VLOOKUP(E56,'Chapter 2'!$C$6:$D$282,2,0)</f>
        <v>Jakým způsobem se řídí environmentální výkonnost?</v>
      </c>
    </row>
    <row r="57" spans="1:10" hidden="1" x14ac:dyDescent="0.2">
      <c r="A57" s="212"/>
      <c r="E57" t="str">
        <f>'Technical page'!B158</f>
        <v>Q2.35</v>
      </c>
      <c r="F57">
        <f>'Technical page'!C158</f>
        <v>3</v>
      </c>
      <c r="G57" s="13" t="str">
        <f>VLOOKUP(E57,'Technical page'!$AU$124:$BD$168,2,0)</f>
        <v>-</v>
      </c>
      <c r="H57" t="str">
        <f t="shared" ref="H57:H58" si="3">IF(G57="-","n.a.",IF(F57-G57&gt;-1,"compliant","increase score"))</f>
        <v>n.a.</v>
      </c>
      <c r="J57" s="14" t="str">
        <f>VLOOKUP(E57,'Chapter 2'!$C$6:$D$282,2,0)</f>
        <v>Jak organizace nakládá s odpadem?</v>
      </c>
    </row>
    <row r="58" spans="1:10" hidden="1" x14ac:dyDescent="0.2">
      <c r="A58" s="212"/>
      <c r="E58" t="str">
        <f>'Technical page'!B159</f>
        <v>Q2.36</v>
      </c>
      <c r="F58">
        <f>'Technical page'!C159</f>
        <v>2</v>
      </c>
      <c r="G58" s="13" t="str">
        <f>VLOOKUP(E58,'Technical page'!$AU$124:$BD$168,2,0)</f>
        <v>-</v>
      </c>
      <c r="H58" t="str">
        <f t="shared" si="3"/>
        <v>n.a.</v>
      </c>
      <c r="J58" s="14" t="str">
        <f>VLOOKUP(E58,'Chapter 2'!$C$6:$D$282,2,0)</f>
        <v>Jakým způsobem řídí organizace rizika týkající se podzemních vod?</v>
      </c>
    </row>
    <row r="59" spans="1:10" hidden="1" x14ac:dyDescent="0.2">
      <c r="A59" s="212"/>
      <c r="E59" t="str">
        <f>'Technical page'!B160</f>
        <v>Q2.37</v>
      </c>
      <c r="F59">
        <f>'Technical page'!C160</f>
        <v>2</v>
      </c>
      <c r="G59" s="13" t="str">
        <f>VLOOKUP(E59,'Technical page'!$AU$124:$BD$168,2,0)</f>
        <v>-</v>
      </c>
      <c r="H59" t="str">
        <f t="shared" ref="H59:H67" si="4">IF(G59="-","n.a.",IF(F59-G59&gt;-1,"compliant","increase score"))</f>
        <v>n.a.</v>
      </c>
      <c r="J59" s="14" t="str">
        <f>VLOOKUP(E59,'Chapter 2'!$C$6:$D$282,2,0)</f>
        <v>Jakým způsobem řídí organizace rizika týkající se znečištění půdy?</v>
      </c>
    </row>
    <row r="60" spans="1:10" hidden="1" x14ac:dyDescent="0.2">
      <c r="A60" s="212"/>
      <c r="E60" t="str">
        <f>'Technical page'!B161</f>
        <v>Q2.38</v>
      </c>
      <c r="F60">
        <f>'Technical page'!C161</f>
        <v>3</v>
      </c>
      <c r="G60" s="13" t="str">
        <f>VLOOKUP(E60,'Technical page'!$AU$124:$BD$168,2,0)</f>
        <v>-</v>
      </c>
      <c r="H60" t="str">
        <f t="shared" si="4"/>
        <v>n.a.</v>
      </c>
      <c r="J60" s="14" t="str">
        <f>VLOOKUP(E60,'Chapter 2'!$C$6:$D$282,2,0)</f>
        <v xml:space="preserve">Jakým způsobem řídí organizace existující znečištění půdy?
</v>
      </c>
    </row>
    <row r="61" spans="1:10" hidden="1" x14ac:dyDescent="0.2">
      <c r="A61" s="212"/>
      <c r="E61" t="str">
        <f>'Technical page'!B162</f>
        <v>Q2.39</v>
      </c>
      <c r="F61">
        <f>'Technical page'!C162</f>
        <v>3</v>
      </c>
      <c r="G61" s="13" t="str">
        <f>VLOOKUP(E61,'Technical page'!$AU$124:$BD$168,2,0)</f>
        <v>-</v>
      </c>
      <c r="H61" t="str">
        <f t="shared" si="4"/>
        <v>n.a.</v>
      </c>
      <c r="J61" s="14" t="str">
        <f>VLOOKUP(E61,'Chapter 2'!$C$6:$D$282,2,0)</f>
        <v>Jakým způsobem organizace řídí své emise škodlivin do ovzduší?</v>
      </c>
    </row>
    <row r="62" spans="1:10" hidden="1" x14ac:dyDescent="0.2">
      <c r="A62" s="212"/>
      <c r="E62" t="str">
        <f>'Technical page'!B163</f>
        <v>Q2.40</v>
      </c>
      <c r="F62">
        <f>'Technical page'!C163</f>
        <v>3</v>
      </c>
      <c r="G62" s="13" t="str">
        <f>VLOOKUP(E62,'Technical page'!$AU$124:$BD$168,2,0)</f>
        <v>-</v>
      </c>
      <c r="H62" t="str">
        <f t="shared" si="4"/>
        <v>n.a.</v>
      </c>
      <c r="J62" s="14" t="str">
        <f>VLOOKUP(E62,'Chapter 2'!$C$6:$D$282,2,0)</f>
        <v>Jakým způsobem organizace řídí své emise škodlivin do vody?</v>
      </c>
    </row>
    <row r="63" spans="1:10" hidden="1" x14ac:dyDescent="0.2">
      <c r="A63" s="212"/>
      <c r="E63" t="str">
        <f>'Technical page'!B164</f>
        <v>Q2.41</v>
      </c>
      <c r="F63">
        <f>'Technical page'!C164</f>
        <v>2</v>
      </c>
      <c r="G63" s="13" t="str">
        <f>VLOOKUP(E63,'Technical page'!$AU$124:$BD$168,2,0)</f>
        <v>-</v>
      </c>
      <c r="H63" t="str">
        <f t="shared" si="4"/>
        <v>n.a.</v>
      </c>
      <c r="J63" s="14" t="str">
        <f>VLOOKUP(E63,'Chapter 2'!$C$6:$D$282,2,0)</f>
        <v>Jakým způsobem organizace řídí své emise hluku?</v>
      </c>
    </row>
    <row r="64" spans="1:10" hidden="1" x14ac:dyDescent="0.2">
      <c r="A64" s="212"/>
      <c r="E64" t="str">
        <f>'Technical page'!B165</f>
        <v>Q2.42</v>
      </c>
      <c r="F64">
        <f>'Technical page'!C165</f>
        <v>2</v>
      </c>
      <c r="G64" s="13" t="str">
        <f>VLOOKUP(E64,'Technical page'!$AU$124:$BD$168,2,0)</f>
        <v>-</v>
      </c>
      <c r="H64" t="str">
        <f t="shared" si="4"/>
        <v>n.a.</v>
      </c>
      <c r="J64" s="14" t="str">
        <f>VLOOKUP(E64,'Chapter 2'!$C$6:$D$282,2,0)</f>
        <v>Jakým způsobem organizace řídí své emise zápachu?</v>
      </c>
    </row>
    <row r="65" spans="1:10" hidden="1" x14ac:dyDescent="0.2">
      <c r="A65" s="212"/>
      <c r="E65" t="str">
        <f>'Technical page'!B166</f>
        <v>Q2.43</v>
      </c>
      <c r="F65">
        <f>'Technical page'!C166</f>
        <v>3</v>
      </c>
      <c r="G65" s="13" t="str">
        <f>VLOOKUP(E65,'Technical page'!$AU$124:$BD$168,2,0)</f>
        <v>-</v>
      </c>
      <c r="H65" t="str">
        <f t="shared" si="4"/>
        <v>n.a.</v>
      </c>
      <c r="J65" s="14" t="str">
        <f>VLOOKUP(E65,'Chapter 2'!$C$6:$D$282,2,0)</f>
        <v>Jakým způsobem organizace zabraňuje a řídí havarijní emise do prostředí?</v>
      </c>
    </row>
    <row r="66" spans="1:10" hidden="1" x14ac:dyDescent="0.2">
      <c r="A66" s="212"/>
      <c r="E66" t="str">
        <f>'Technical page'!B167</f>
        <v>Q2.44</v>
      </c>
      <c r="F66">
        <f>'Technical page'!C167</f>
        <v>3</v>
      </c>
      <c r="G66" s="13" t="str">
        <f>VLOOKUP(E66,'Technical page'!$AU$124:$BD$168,2,0)</f>
        <v>-</v>
      </c>
      <c r="H66" t="str">
        <f t="shared" si="4"/>
        <v>n.a.</v>
      </c>
      <c r="J66" s="14" t="str">
        <f>VLOOKUP(E66,'Chapter 2'!$C$6:$D$282,2,0)</f>
        <v>Jakým způsobem zajišťuje organizace správně kompetence všech pracovníků, týkající se environmentálních požadavků, které souvisejí s jejich pracovní náplní?</v>
      </c>
    </row>
    <row r="67" spans="1:10" hidden="1" x14ac:dyDescent="0.2">
      <c r="A67" s="212"/>
      <c r="E67" t="str">
        <f>'Technical page'!B168</f>
        <v>Q2.45</v>
      </c>
      <c r="F67">
        <f>'Technical page'!C168</f>
        <v>1</v>
      </c>
      <c r="G67" s="13" t="str">
        <f>VLOOKUP(E67,'Technical page'!$AU$124:$BD$168,2,0)</f>
        <v>-</v>
      </c>
      <c r="H67" t="str">
        <f t="shared" si="4"/>
        <v>n.a.</v>
      </c>
      <c r="J67" s="14" t="str">
        <f>VLOOKUP(E67,'Chapter 2'!$C$6:$D$282,2,0)</f>
        <v>Jakým způsobem jsou zainteresované strany organizace informovány o environmentálních aspektech a jejich možných dopadech?</v>
      </c>
    </row>
    <row r="68" spans="1:10" x14ac:dyDescent="0.2">
      <c r="A68" s="212"/>
      <c r="E68" s="45" t="s">
        <v>56</v>
      </c>
      <c r="G68" s="13"/>
    </row>
    <row r="69" spans="1:10" x14ac:dyDescent="0.2">
      <c r="A69" s="212"/>
      <c r="E69" t="str">
        <f>'Technical page'!$B$406</f>
        <v>Q3.1</v>
      </c>
      <c r="F69" s="8">
        <f>'Technical page'!$C$406</f>
        <v>3</v>
      </c>
      <c r="G69" s="13">
        <f>VLOOKUP(E69,'Technical page'!$AU$406:$BD$418,2,0)</f>
        <v>1</v>
      </c>
      <c r="H69" t="str">
        <f t="shared" si="0"/>
        <v>compliant</v>
      </c>
      <c r="J69" s="14" t="str">
        <f>VLOOKUP(E69,'Chapter 3'!$C$6:$D$89,2,0)</f>
        <v>Zavedla organizace proces pro navrhování a vývoj nových 
produktů a služeb?</v>
      </c>
    </row>
    <row r="70" spans="1:10" hidden="1" x14ac:dyDescent="0.2">
      <c r="A70" s="212"/>
      <c r="E70" t="str">
        <f>'Technical page'!$B$407</f>
        <v>Q3.2</v>
      </c>
      <c r="F70" s="8">
        <f>'Technical page'!$C$407</f>
        <v>2</v>
      </c>
      <c r="G70" s="13" t="str">
        <f>VLOOKUP(E70,'Technical page'!$AU$406:$BD$418,2,0)</f>
        <v>-</v>
      </c>
      <c r="H70" t="str">
        <f t="shared" si="0"/>
        <v>n.a.</v>
      </c>
      <c r="J70" s="14" t="str">
        <f>VLOOKUP(E70,'Chapter 3'!$C$6:$D$89,2,0)</f>
        <v xml:space="preserve">Má organizace k dispozici proces hodnocení a stanovení priorit svých produktů pro charakterizaci rizik a řízení rizik?
</v>
      </c>
    </row>
    <row r="71" spans="1:10" x14ac:dyDescent="0.2">
      <c r="A71" s="212"/>
      <c r="E71" t="str">
        <f>'Technical page'!$B$408</f>
        <v>Q3.3</v>
      </c>
      <c r="F71" s="8">
        <f>'Technical page'!$C$408</f>
        <v>4</v>
      </c>
      <c r="G71" s="13">
        <f>VLOOKUP(E71,'Technical page'!$AU$406:$BD$418,2,0)</f>
        <v>1</v>
      </c>
      <c r="H71" t="str">
        <f t="shared" si="0"/>
        <v>compliant</v>
      </c>
      <c r="J71" s="14" t="str">
        <f>VLOOKUP(E71,'Chapter 3'!$C$6:$D$89,2,0)</f>
        <v>Zavedla organizace systém pro sledování použitelnosti, změn a dodržování interních a externích požadavků souvisejících s řízením bezpečnosti chemických látek?</v>
      </c>
    </row>
    <row r="72" spans="1:10" hidden="1" x14ac:dyDescent="0.2">
      <c r="A72" s="212"/>
      <c r="E72" t="str">
        <f>'Technical page'!$B$409</f>
        <v>Q3.4</v>
      </c>
      <c r="F72" s="8">
        <f>'Technical page'!$C$409</f>
        <v>3</v>
      </c>
      <c r="G72" s="13" t="str">
        <f>VLOOKUP(E72,'Technical page'!$AU$406:$BD$418,2,0)</f>
        <v>-</v>
      </c>
      <c r="H72" t="str">
        <f t="shared" si="0"/>
        <v>n.a.</v>
      </c>
      <c r="J72" s="14" t="str">
        <f>VLOOKUP(E72,'Chapter 3'!$C$6:$D$89,2,0)</f>
        <v>Zavedla organizace systém na správu existujících informací o rizicích svých produktů?</v>
      </c>
    </row>
    <row r="73" spans="1:10" hidden="1" x14ac:dyDescent="0.2">
      <c r="A73" s="212"/>
      <c r="E73" t="str">
        <f>'Technical page'!$B$410</f>
        <v>Q3.5</v>
      </c>
      <c r="F73" s="8">
        <f>'Technical page'!$C$410</f>
        <v>4</v>
      </c>
      <c r="G73" s="13" t="str">
        <f>VLOOKUP(E73,'Technical page'!$AU$406:$BD$418,2,0)</f>
        <v>-</v>
      </c>
      <c r="H73" t="str">
        <f t="shared" si="0"/>
        <v>n.a.</v>
      </c>
      <c r="J73" s="14" t="str">
        <f>VLOOKUP(E73,'Chapter 3'!$C$6:$D$89,2,0)</f>
        <v>Zavedla organizace proces řízení informací o používání a expozici svých produktů?</v>
      </c>
    </row>
    <row r="74" spans="1:10" hidden="1" x14ac:dyDescent="0.2">
      <c r="A74" s="212"/>
      <c r="E74" t="str">
        <f>'Technical page'!$B$411</f>
        <v>Q3.6</v>
      </c>
      <c r="F74" s="8">
        <f>'Technical page'!$C$411</f>
        <v>2</v>
      </c>
      <c r="G74" s="13" t="str">
        <f>VLOOKUP(E74,'Technical page'!$AU$406:$BD$418,2,0)</f>
        <v>-</v>
      </c>
      <c r="H74" t="str">
        <f t="shared" si="0"/>
        <v>n.a.</v>
      </c>
      <c r="J74" s="14" t="str">
        <f>VLOOKUP(E74,'Chapter 3'!$C$6:$D$89,2,0)</f>
        <v>Zavedla organizace proces na správu nových informací?</v>
      </c>
    </row>
    <row r="75" spans="1:10" hidden="1" x14ac:dyDescent="0.2">
      <c r="A75" s="212"/>
      <c r="E75" t="str">
        <f>'Technical page'!$B$412</f>
        <v>Q3.7</v>
      </c>
      <c r="F75" s="8">
        <f>'Technical page'!$C$412</f>
        <v>4</v>
      </c>
      <c r="G75" s="13" t="str">
        <f>VLOOKUP(E75,'Technical page'!$AU$406:$BD$418,2,0)</f>
        <v>-</v>
      </c>
      <c r="H75" t="str">
        <f t="shared" si="0"/>
        <v>n.a.</v>
      </c>
      <c r="J75" s="14" t="str">
        <f>VLOOKUP(E75,'Chapter 3'!$C$6:$D$89,2,0)</f>
        <v>Zavedla organizace proces charakterizace rizik na základě shromážděných informací?</v>
      </c>
    </row>
    <row r="76" spans="1:10" x14ac:dyDescent="0.2">
      <c r="A76" s="212"/>
      <c r="E76" t="str">
        <f>'Technical page'!$B$413</f>
        <v>Q3.8</v>
      </c>
      <c r="F76" s="8">
        <f>'Technical page'!$C$413</f>
        <v>4</v>
      </c>
      <c r="G76" s="13">
        <f>VLOOKUP(E76,'Technical page'!$AU$406:$BD$418,2,0)</f>
        <v>1</v>
      </c>
      <c r="H76" t="str">
        <f t="shared" si="0"/>
        <v>compliant</v>
      </c>
      <c r="J76" s="14" t="str">
        <f>VLOOKUP(E76,'Chapter 3'!$C$6:$D$89,2,0)</f>
        <v>Zavedla organizace proces řízení rizik na základě shromážděných informací?</v>
      </c>
    </row>
    <row r="77" spans="1:10" x14ac:dyDescent="0.2">
      <c r="A77" s="212"/>
      <c r="E77" t="str">
        <f>'Technical page'!$B$414</f>
        <v>Q3.9</v>
      </c>
      <c r="F77" s="8">
        <f>'Technical page'!$C$414</f>
        <v>4</v>
      </c>
      <c r="G77" s="13">
        <f>VLOOKUP(E77,'Technical page'!$AU$406:$BD$418,2,0)</f>
        <v>3</v>
      </c>
      <c r="H77" t="str">
        <f t="shared" si="0"/>
        <v>compliant</v>
      </c>
      <c r="J77" s="14" t="str">
        <f>VLOOKUP(E77,'Chapter 3'!$C$6:$D$89,2,0)</f>
        <v xml:space="preserve">Zavedla organizace účinný proces sledování svých produktů po dodání a provádění nápravných opatření?
</v>
      </c>
    </row>
    <row r="78" spans="1:10" hidden="1" x14ac:dyDescent="0.2">
      <c r="A78" s="212"/>
      <c r="E78" t="str">
        <f>'Technical page'!$B$415</f>
        <v>Q3.10</v>
      </c>
      <c r="F78" s="8">
        <f>'Technical page'!$C$415</f>
        <v>3</v>
      </c>
      <c r="G78" s="13" t="str">
        <f>VLOOKUP(E78,'Technical page'!$AU$406:$BD$418,2,0)</f>
        <v>-</v>
      </c>
      <c r="H78" t="str">
        <f t="shared" si="0"/>
        <v>n.a.</v>
      </c>
      <c r="J78" s="14" t="str">
        <f>VLOOKUP(E78,'Chapter 3'!$C$6:$D$89,2,0)</f>
        <v>Poskytuje organizace efektivní komunikaci v rámci dodavatelského řetězce ohledně opatření k řízení rizik, které se vztahují na jejich produkty?</v>
      </c>
    </row>
    <row r="79" spans="1:10" x14ac:dyDescent="0.2">
      <c r="A79" s="212"/>
      <c r="E79" s="45" t="s">
        <v>414</v>
      </c>
      <c r="F79" s="8"/>
      <c r="G79" s="13"/>
    </row>
    <row r="80" spans="1:10" x14ac:dyDescent="0.2">
      <c r="A80" s="212"/>
      <c r="E80" t="str">
        <f>'Technical page'!B482</f>
        <v>Q4.1</v>
      </c>
      <c r="F80">
        <f>'Technical page'!C482</f>
        <v>2</v>
      </c>
      <c r="G80" s="13">
        <f>VLOOKUP(E80,'Technical page'!$AU$482:$BD$489,2,0)</f>
        <v>3</v>
      </c>
      <c r="H80" t="str">
        <f>IF(G80="-","n.a.",IF(F80-G80&gt;-1,"compliant","increase score"))</f>
        <v>increase score</v>
      </c>
      <c r="J80" s="14" t="str">
        <f>VLOOKUP(E80,'Chapter 4'!$C$6:$D$91,2,0)</f>
        <v>Jak se organizace zavázala k odpovědnému získávání zdrojů?</v>
      </c>
    </row>
    <row r="81" spans="1:10" hidden="1" x14ac:dyDescent="0.2">
      <c r="A81" s="212"/>
      <c r="E81" t="str">
        <f>'Technical page'!B483</f>
        <v>Q4.2</v>
      </c>
      <c r="F81">
        <f>'Technical page'!C483</f>
        <v>4</v>
      </c>
      <c r="G81" s="13" t="str">
        <f>VLOOKUP(E81,'Technical page'!$AU$482:$BD$489,2,0)</f>
        <v>-</v>
      </c>
      <c r="H81" t="str">
        <f t="shared" ref="H81:H87" si="5">IF(G81="-","n.a.",IF(F81-G81&gt;-1,"compliant","increase score"))</f>
        <v>n.a.</v>
      </c>
      <c r="J81" s="14" t="str">
        <f>VLOOKUP(E81,'Chapter 4'!$C$6:$D$91,2,0)</f>
        <v>Jak organizace zlepšuje spolupráci v dodavatelském řetězci?</v>
      </c>
    </row>
    <row r="82" spans="1:10" hidden="1" x14ac:dyDescent="0.2">
      <c r="A82" s="212"/>
      <c r="E82" t="str">
        <f>'Technical page'!B484</f>
        <v>Q4.3</v>
      </c>
      <c r="F82">
        <f>'Technical page'!C484</f>
        <v>4</v>
      </c>
      <c r="G82" s="13" t="str">
        <f>VLOOKUP(E82,'Technical page'!$AU$482:$BD$489,2,0)</f>
        <v>-</v>
      </c>
      <c r="H82" t="str">
        <f t="shared" si="5"/>
        <v>n.a.</v>
      </c>
      <c r="J82" s="14" t="str">
        <f>VLOOKUP(E82,'Chapter 4'!$C$6:$D$91,2,0)</f>
        <v>Jakým způsobem vyjadřuje organizace svůj závazek vůči podnikatelské etice?</v>
      </c>
    </row>
    <row r="83" spans="1:10" hidden="1" x14ac:dyDescent="0.2">
      <c r="A83" s="212"/>
      <c r="E83" t="str">
        <f>'Technical page'!B485</f>
        <v>Q4.4</v>
      </c>
      <c r="F83">
        <f>'Technical page'!C485</f>
        <v>4</v>
      </c>
      <c r="G83" s="13" t="str">
        <f>VLOOKUP(E83,'Technical page'!$AU$482:$BD$489,2,0)</f>
        <v>-</v>
      </c>
      <c r="H83" t="str">
        <f t="shared" si="5"/>
        <v>n.a.</v>
      </c>
      <c r="J83" s="14" t="str">
        <f>VLOOKUP(E83,'Chapter 4'!$C$6:$D$91,2,0)</f>
        <v>Jakým způsobem řeší organizace sociální problematiku a lidská práva v rámci spolupráce s obchodními partnery?</v>
      </c>
    </row>
    <row r="84" spans="1:10" hidden="1" x14ac:dyDescent="0.2">
      <c r="A84" s="212"/>
      <c r="E84" t="str">
        <f>'Technical page'!B486</f>
        <v>Q4.5</v>
      </c>
      <c r="F84">
        <f>'Technical page'!C486</f>
        <v>4</v>
      </c>
      <c r="G84" s="13" t="str">
        <f>VLOOKUP(E84,'Technical page'!$AU$482:$BD$489,2,0)</f>
        <v>-</v>
      </c>
      <c r="H84" t="str">
        <f t="shared" si="5"/>
        <v>n.a.</v>
      </c>
      <c r="J84" s="14" t="str">
        <f>VLOOKUP(E84,'Chapter 4'!$C$6:$D$91,2,0)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row>
    <row r="85" spans="1:10" hidden="1" x14ac:dyDescent="0.2">
      <c r="A85" s="212"/>
      <c r="E85" t="str">
        <f>'Technical page'!B487</f>
        <v>Q4.6</v>
      </c>
      <c r="F85">
        <f>'Technical page'!C487</f>
        <v>3</v>
      </c>
      <c r="G85" s="13" t="str">
        <f>VLOOKUP(E85,'Technical page'!$AU$482:$BD$489,2,0)</f>
        <v>-</v>
      </c>
      <c r="H85" t="str">
        <f t="shared" si="5"/>
        <v>n.a.</v>
      </c>
      <c r="J85" s="14" t="str">
        <f>VLOOKUP(E85,'Chapter 4'!$C$6:$D$91,2,0)</f>
        <v>Jakým způsobem zabezpečuje organizace splnění svých požadavků ze strany logistických partnerů?</v>
      </c>
    </row>
    <row r="86" spans="1:10" x14ac:dyDescent="0.2">
      <c r="A86" s="212"/>
      <c r="E86" t="str">
        <f>'Technical page'!B488</f>
        <v>Q4.7</v>
      </c>
      <c r="F86">
        <f>'Technical page'!C488</f>
        <v>3</v>
      </c>
      <c r="G86" s="13">
        <f>VLOOKUP(E86,'Technical page'!$AU$482:$BD$489,2,0)</f>
        <v>3</v>
      </c>
      <c r="H86" t="str">
        <f t="shared" si="5"/>
        <v>compliant</v>
      </c>
      <c r="J86" s="14" t="str">
        <f>VLOOKUP(E86,'Chapter 4'!$C$6:$D$91,2,0)</f>
        <v>Jakým způsobem organizace chrání a zabezpečuje majetek a údaje následných uživatelů nebo externích poskytovatelů, které se používají nebo začleňují do produktů a služeb?</v>
      </c>
    </row>
    <row r="87" spans="1:10" x14ac:dyDescent="0.2">
      <c r="A87" s="212"/>
      <c r="E87" t="str">
        <f>'Technical page'!B489</f>
        <v>Q4.8</v>
      </c>
      <c r="F87">
        <f>'Technical page'!C489</f>
        <v>4</v>
      </c>
      <c r="G87" s="13">
        <f>VLOOKUP(E87,'Technical page'!$AU$482:$BD$489,2,0)</f>
        <v>4</v>
      </c>
      <c r="H87" t="str">
        <f t="shared" si="5"/>
        <v>compliant</v>
      </c>
      <c r="J87" s="14" t="str">
        <f>VLOOKUP(E87,'Chapter 4'!$C$6:$D$91,2,0)</f>
        <v>Co zahrnuje dialog s následnými uživateli?</v>
      </c>
    </row>
    <row r="88" spans="1:10" x14ac:dyDescent="0.2">
      <c r="A88" s="212"/>
      <c r="E88" s="45" t="s">
        <v>415</v>
      </c>
      <c r="G88" s="13"/>
    </row>
    <row r="89" spans="1:10" x14ac:dyDescent="0.2">
      <c r="A89" s="212"/>
      <c r="E89" t="str">
        <f>'Technical page'!B544</f>
        <v>Q5.1</v>
      </c>
      <c r="F89">
        <f>'Technical page'!C544</f>
        <v>4</v>
      </c>
      <c r="G89" s="13">
        <f>VLOOKUP(E89,'Technical page'!$AU$544:$BD$548,2,0)</f>
        <v>3</v>
      </c>
      <c r="H89" t="str">
        <f t="shared" ref="H89" si="6">IF(G89="-","n.a.",IF(F89-G89&gt;-1,"compliant","increase score"))</f>
        <v>compliant</v>
      </c>
      <c r="J89" s="14" t="str">
        <f>VLOOKUP(E89,'Chapter 5'!$C$6:$D$89,2,0)</f>
        <v>Jakým způsobem zapojuje organizace své externí zainteresované strany a naplňuje jejich očekávání?</v>
      </c>
    </row>
    <row r="90" spans="1:10" hidden="1" x14ac:dyDescent="0.2">
      <c r="A90" s="212"/>
      <c r="E90" t="str">
        <f>'Technical page'!B545</f>
        <v>Q5.2</v>
      </c>
      <c r="F90">
        <f>'Technical page'!C545</f>
        <v>3</v>
      </c>
      <c r="G90" s="13" t="str">
        <f>VLOOKUP(E90,'Technical page'!$AU$544:$BD$548,2,0)</f>
        <v>-</v>
      </c>
      <c r="H90" t="str">
        <f t="shared" ref="H90:H93" si="7">IF(G90="-","n.a.",IF(F90-G90&gt;-1,"compliant","increase score"))</f>
        <v>n.a.</v>
      </c>
      <c r="J90" s="14" t="str">
        <f>VLOOKUP(E90,'Chapter 5'!$C$6:$D$89,2,0)</f>
        <v>Jakým způsobem vede organizace dialog s veřejností, úřady a dalšími zainteresovanými stranami, včetně místních komunit a zákazníků v souvislosti s HSE&amp;S v rámci jejich činností, produktů a služeb?</v>
      </c>
    </row>
    <row r="91" spans="1:10" hidden="1" x14ac:dyDescent="0.2">
      <c r="A91" s="212"/>
      <c r="E91" t="str">
        <f>'Technical page'!B546</f>
        <v>Q5.3</v>
      </c>
      <c r="F91">
        <f>'Technical page'!C546</f>
        <v>4</v>
      </c>
      <c r="G91" s="13" t="str">
        <f>VLOOKUP(E91,'Technical page'!$AU$544:$BD$548,2,0)</f>
        <v>-</v>
      </c>
      <c r="H91" t="str">
        <f t="shared" si="7"/>
        <v>n.a.</v>
      </c>
      <c r="J91" s="14" t="str">
        <f>VLOOKUP(E91,'Chapter 5'!$C$6:$D$89,2,0)</f>
        <v>Jakým způsobem zveřejňuje organizace informace týkající se
 HSE&amp;S?</v>
      </c>
    </row>
    <row r="92" spans="1:10" hidden="1" x14ac:dyDescent="0.2">
      <c r="A92" s="212"/>
      <c r="E92" t="str">
        <f>'Technical page'!B547</f>
        <v>Q5.4</v>
      </c>
      <c r="F92">
        <f>'Technical page'!C547</f>
        <v>4</v>
      </c>
      <c r="G92" s="13" t="str">
        <f>VLOOKUP(E92,'Technical page'!$AU$544:$BD$548,2,0)</f>
        <v>-</v>
      </c>
      <c r="H92" t="str">
        <f t="shared" si="7"/>
        <v>n.a.</v>
      </c>
      <c r="J92" s="14" t="str">
        <f>VLOOKUP(E92,'Chapter 5'!$C$6:$D$89,2,0)</f>
        <v>Jakým způsobem podporuje organizace místní komunity?</v>
      </c>
    </row>
    <row r="93" spans="1:10" hidden="1" x14ac:dyDescent="0.2">
      <c r="A93" s="212"/>
      <c r="E93" t="str">
        <f>'Technical page'!B548</f>
        <v>Q5.5</v>
      </c>
      <c r="F93">
        <f>'Technical page'!C548</f>
        <v>4</v>
      </c>
      <c r="G93" s="13" t="str">
        <f>VLOOKUP(E93,'Technical page'!$AU$544:$BD$548,2,0)</f>
        <v>-</v>
      </c>
      <c r="H93" t="str">
        <f t="shared" si="7"/>
        <v>n.a.</v>
      </c>
      <c r="J93" s="14" t="str">
        <f>VLOOKUP(E93,'Chapter 5'!$C$6:$D$89,2,0)</f>
        <v>Jakým způsobem stimuluje organizace místní zaměstnanost a vzdělávání?</v>
      </c>
    </row>
    <row r="94" spans="1:10" x14ac:dyDescent="0.2">
      <c r="A94" s="212"/>
      <c r="E94" s="45" t="s">
        <v>416</v>
      </c>
      <c r="G94" s="13"/>
    </row>
    <row r="95" spans="1:10" hidden="1" x14ac:dyDescent="0.2">
      <c r="A95" s="212"/>
      <c r="E95" t="str">
        <f>'Technical page'!B584</f>
        <v>Q6.1</v>
      </c>
      <c r="F95">
        <f>'Technical page'!C584</f>
        <v>3</v>
      </c>
      <c r="G95" s="13" t="str">
        <f>VLOOKUP(E95,'Technical page'!$AU$584:$BD$600,2,0)</f>
        <v>-</v>
      </c>
      <c r="H95" t="str">
        <f>IF(G95="-","n.a.",IF(F95-G95&gt;-1,"compliant","increase score"))</f>
        <v>n.a.</v>
      </c>
      <c r="J95" s="14" t="str">
        <f>VLOOKUP(E95,'Chapter 6'!$C$6:$D$120,2,0)</f>
        <v>Jakým způsobem definuje organizace významné problémy a závažnost?</v>
      </c>
    </row>
    <row r="96" spans="1:10" hidden="1" x14ac:dyDescent="0.2">
      <c r="A96" s="212"/>
      <c r="E96" t="str">
        <f>'Technical page'!B585</f>
        <v>Q6.2</v>
      </c>
      <c r="F96">
        <f>'Technical page'!C585</f>
        <v>4</v>
      </c>
      <c r="G96" s="13" t="str">
        <f>VLOOKUP(E96,'Technical page'!$AU$584:$BD$600,2,0)</f>
        <v>-</v>
      </c>
      <c r="H96" t="str">
        <f t="shared" ref="H96:H111" si="8">IF(G96="-","n.a.",IF(F96-G96&gt;-1,"compliant","increase score"))</f>
        <v>n.a.</v>
      </c>
      <c r="J96" s="14" t="str">
        <f>VLOOKUP(E96,'Chapter 6'!$C$6:$D$120,2,0)</f>
        <v>Jakým způsobem hodlá organizace přispívat k udržitelnému rozvoji?</v>
      </c>
    </row>
    <row r="97" spans="1:10" hidden="1" x14ac:dyDescent="0.2">
      <c r="A97" s="212"/>
      <c r="E97" t="str">
        <f>'Technical page'!B586</f>
        <v>Q6.3</v>
      </c>
      <c r="F97">
        <f>'Technical page'!C586</f>
        <v>3</v>
      </c>
      <c r="G97" s="13" t="str">
        <f>VLOOKUP(E97,'Technical page'!$AU$584:$BD$600,2,0)</f>
        <v>-</v>
      </c>
      <c r="H97" t="str">
        <f t="shared" si="8"/>
        <v>n.a.</v>
      </c>
      <c r="J97" s="14" t="str">
        <f>VLOOKUP(E97,'Chapter 6'!$C$6:$D$120,2,0)</f>
        <v>Jakým způsobem komunikuje organizace zainteresovaných stran na téma udržitelnosti?</v>
      </c>
    </row>
    <row r="98" spans="1:10" hidden="1" x14ac:dyDescent="0.2">
      <c r="A98" s="212"/>
      <c r="E98" t="str">
        <f>'Technical page'!B587</f>
        <v>Q6.4</v>
      </c>
      <c r="F98">
        <f>'Technical page'!C587</f>
        <v>2</v>
      </c>
      <c r="G98" s="13" t="str">
        <f>VLOOKUP(E98,'Technical page'!$AU$584:$BD$600,2,0)</f>
        <v>-</v>
      </c>
      <c r="H98" t="str">
        <f t="shared" si="8"/>
        <v>n.a.</v>
      </c>
      <c r="J98" s="14" t="str">
        <f>VLOOKUP(E98,'Chapter 6'!$C$6:$D$120,2,0)</f>
        <v>Má organizace zavedený proces navrhování výrobků s lepšími výsledky udržitelnosti?</v>
      </c>
    </row>
    <row r="99" spans="1:10" hidden="1" x14ac:dyDescent="0.2">
      <c r="A99" s="212"/>
      <c r="E99" t="str">
        <f>'Technical page'!B588</f>
        <v>Q6.5</v>
      </c>
      <c r="F99">
        <f>'Technical page'!C588</f>
        <v>2</v>
      </c>
      <c r="G99" s="13" t="str">
        <f>VLOOKUP(E99,'Technical page'!$AU$584:$BD$600,2,0)</f>
        <v>-</v>
      </c>
      <c r="H99" t="str">
        <f t="shared" si="8"/>
        <v>n.a.</v>
      </c>
      <c r="J99" s="14" t="str">
        <f>VLOOKUP(E99,'Chapter 6'!$C$6:$D$120,2,0)</f>
        <v>Jakým způsobem zvyšuje organizace efektivnost zdrojů ve svých výrobních procesech?</v>
      </c>
    </row>
    <row r="100" spans="1:10" hidden="1" x14ac:dyDescent="0.2">
      <c r="A100" s="212"/>
      <c r="E100" t="str">
        <f>'Technical page'!B589</f>
        <v>Q6.6</v>
      </c>
      <c r="F100">
        <f>'Technical page'!C589</f>
        <v>3</v>
      </c>
      <c r="G100" s="13" t="str">
        <f>VLOOKUP(E100,'Technical page'!$AU$584:$BD$600,2,0)</f>
        <v>-</v>
      </c>
      <c r="H100" t="str">
        <f t="shared" si="8"/>
        <v>n.a.</v>
      </c>
      <c r="J100" s="14" t="str">
        <f>VLOOKUP(E100,'Chapter 6'!$C$6:$D$120,2,0)</f>
        <v>Jakým způsobem stimuluje organizace oběhové hospodářství prostřednictvím svých produktů?</v>
      </c>
    </row>
    <row r="101" spans="1:10" hidden="1" x14ac:dyDescent="0.2">
      <c r="A101" s="212"/>
      <c r="E101" t="str">
        <f>'Technical page'!B590</f>
        <v>Q6.7</v>
      </c>
      <c r="F101">
        <f>'Technical page'!C590</f>
        <v>4</v>
      </c>
      <c r="G101" s="13" t="str">
        <f>VLOOKUP(E101,'Technical page'!$AU$584:$BD$600,2,0)</f>
        <v>-</v>
      </c>
      <c r="H101" t="str">
        <f t="shared" si="8"/>
        <v>n.a.</v>
      </c>
      <c r="J101" s="14" t="str">
        <f>VLOOKUP(E101,'Chapter 6'!$C$6:$D$120,2,0)</f>
        <v>Jakým způsobem podporuje organizace inovace při vývoji produktů a řešení, které odpovídají výzvám udržitelnosti?</v>
      </c>
    </row>
    <row r="102" spans="1:10" hidden="1" x14ac:dyDescent="0.2">
      <c r="A102" s="212"/>
      <c r="E102" t="str">
        <f>'Technical page'!B591</f>
        <v>Q6.8</v>
      </c>
      <c r="F102">
        <f>'Technical page'!C591</f>
        <v>3</v>
      </c>
      <c r="G102" s="13" t="str">
        <f>VLOOKUP(E102,'Technical page'!$AU$584:$BD$600,2,0)</f>
        <v>-</v>
      </c>
      <c r="H102" t="str">
        <f t="shared" si="8"/>
        <v>n.a.</v>
      </c>
      <c r="J102" s="14" t="str">
        <f>VLOOKUP(E102,'Chapter 6'!$C$6:$D$120,2,0)</f>
        <v>Jakým způsobem stimuluje organizace inovaci a spolupráci?</v>
      </c>
    </row>
    <row r="103" spans="1:10" hidden="1" x14ac:dyDescent="0.2">
      <c r="A103" s="212"/>
      <c r="E103" t="str">
        <f>'Technical page'!B592</f>
        <v>Q6.9</v>
      </c>
      <c r="F103">
        <f>'Technical page'!C592</f>
        <v>3</v>
      </c>
      <c r="G103" s="13" t="str">
        <f>VLOOKUP(E103,'Technical page'!$AU$584:$BD$600,2,0)</f>
        <v>-</v>
      </c>
      <c r="H103" t="str">
        <f t="shared" si="8"/>
        <v>n.a.</v>
      </c>
      <c r="J103" s="14" t="str">
        <f>VLOOKUP(E103,'Chapter 6'!$C$6:$D$120,2,0)</f>
        <v>Jakým způsobem podporuje organizace udržitelné způsoby spotřeby?</v>
      </c>
    </row>
    <row r="104" spans="1:10" hidden="1" x14ac:dyDescent="0.2">
      <c r="A104" s="212"/>
      <c r="E104" t="str">
        <f>'Technical page'!B593</f>
        <v>Q6.10</v>
      </c>
      <c r="F104">
        <f>'Technical page'!C593</f>
        <v>4</v>
      </c>
      <c r="G104" s="13" t="str">
        <f>VLOOKUP(E104,'Technical page'!$AU$584:$BD$600,2,0)</f>
        <v>-</v>
      </c>
      <c r="H104" t="str">
        <f t="shared" si="8"/>
        <v>n.a.</v>
      </c>
      <c r="J104" s="14" t="str">
        <f>VLOOKUP(E104,'Chapter 6'!$C$6:$D$120,2,0)</f>
        <v>Jakým způsobem organizace kontroluje a optimalizuje spotřebu vody?</v>
      </c>
    </row>
    <row r="105" spans="1:10" hidden="1" x14ac:dyDescent="0.2">
      <c r="A105" s="212"/>
      <c r="E105" t="str">
        <f>'Technical page'!B594</f>
        <v>Q6.11</v>
      </c>
      <c r="F105">
        <f>'Technical page'!C594</f>
        <v>2</v>
      </c>
      <c r="G105" s="13" t="str">
        <f>VLOOKUP(E105,'Technical page'!$AU$584:$BD$600,2,0)</f>
        <v>-</v>
      </c>
      <c r="H105" t="str">
        <f t="shared" si="8"/>
        <v>n.a.</v>
      </c>
      <c r="J105" s="14" t="str">
        <f>VLOOKUP(E105,'Chapter 6'!$C$6:$D$120,2,0)</f>
        <v>Jakým způsobem se řídí vliv organizace na biodiverzitu a ekosystém?</v>
      </c>
    </row>
    <row r="106" spans="1:10" hidden="1" x14ac:dyDescent="0.2">
      <c r="A106" s="212"/>
      <c r="E106" t="str">
        <f>'Technical page'!B595</f>
        <v>Q6.12</v>
      </c>
      <c r="F106">
        <f>'Technical page'!C595</f>
        <v>3</v>
      </c>
      <c r="G106" s="13" t="str">
        <f>VLOOKUP(E106,'Technical page'!$AU$584:$BD$600,2,0)</f>
        <v>-</v>
      </c>
      <c r="H106" t="str">
        <f t="shared" si="8"/>
        <v>n.a.</v>
      </c>
      <c r="J106" s="14" t="str">
        <f>VLOOKUP(E106,'Chapter 6'!$C$6:$D$120,2,0)</f>
        <v>Jakým způsobem posuzuje organizace svou závislost na přírodních zdrojích (ekosystémech)?</v>
      </c>
    </row>
    <row r="107" spans="1:10" hidden="1" x14ac:dyDescent="0.2">
      <c r="A107" s="212"/>
      <c r="E107" t="str">
        <f>'Technical page'!B596</f>
        <v>Q6.13</v>
      </c>
      <c r="F107">
        <f>'Technical page'!C596</f>
        <v>4</v>
      </c>
      <c r="G107" s="13" t="str">
        <f>VLOOKUP(E107,'Technical page'!$AU$584:$BD$600,2,0)</f>
        <v>-</v>
      </c>
      <c r="H107" t="str">
        <f t="shared" si="8"/>
        <v>n.a.</v>
      </c>
      <c r="J107" s="14" t="str">
        <f>VLOOKUP(E107,'Chapter 6'!$C$6:$D$120,2,0)</f>
        <v>Jakým způsobem řídí organizace svou spotřebu energie?</v>
      </c>
    </row>
    <row r="108" spans="1:10" hidden="1" x14ac:dyDescent="0.2">
      <c r="A108" s="212"/>
      <c r="E108" t="str">
        <f>'Technical page'!B597</f>
        <v>Q6.14</v>
      </c>
      <c r="F108">
        <f>'Technical page'!C597</f>
        <v>3</v>
      </c>
      <c r="G108" s="13" t="str">
        <f>VLOOKUP(E108,'Technical page'!$AU$584:$BD$600,2,0)</f>
        <v>-</v>
      </c>
      <c r="H108" t="str">
        <f t="shared" si="8"/>
        <v>n.a.</v>
      </c>
      <c r="J108" s="14" t="str">
        <f>VLOOKUP(E108,'Chapter 6'!$C$6:$D$120,2,0)</f>
        <v>Jakým způsobem řídí organizace emise skleníkových plynů (kromě úspor energie)?</v>
      </c>
    </row>
    <row r="109" spans="1:10" hidden="1" x14ac:dyDescent="0.2">
      <c r="A109" s="212"/>
      <c r="E109" t="str">
        <f>'Technical page'!B598</f>
        <v>Q6.15</v>
      </c>
      <c r="F109">
        <f>'Technical page'!C598</f>
        <v>1</v>
      </c>
      <c r="G109" s="13" t="str">
        <f>VLOOKUP(E109,'Technical page'!$AU$584:$BD$600,2,0)</f>
        <v>-</v>
      </c>
      <c r="H109" t="str">
        <f t="shared" si="8"/>
        <v>n.a.</v>
      </c>
      <c r="J109" s="14" t="str">
        <f>VLOOKUP(E109,'Chapter 6'!$C$6:$D$120,2,0)</f>
        <v>Jaká je strategie organizace na snižování emisí skleníkových plynů?</v>
      </c>
    </row>
    <row r="110" spans="1:10" hidden="1" x14ac:dyDescent="0.2">
      <c r="A110" s="212"/>
      <c r="E110" t="str">
        <f>'Technical page'!B599</f>
        <v>Q6.16</v>
      </c>
      <c r="F110">
        <f>'Technical page'!C599</f>
        <v>2</v>
      </c>
      <c r="G110" s="13" t="str">
        <f>VLOOKUP(E110,'Technical page'!$AU$584:$BD$600,2,0)</f>
        <v>-</v>
      </c>
      <c r="H110" t="str">
        <f t="shared" si="8"/>
        <v>n.a.</v>
      </c>
      <c r="J110" s="14" t="str">
        <f>VLOOKUP(E110,'Chapter 6'!$C$6:$D$120,2,0)</f>
        <v xml:space="preserve">Jakým způsobem se organizace připravuje na klimatické změny? </v>
      </c>
    </row>
    <row r="111" spans="1:10" hidden="1" x14ac:dyDescent="0.2">
      <c r="A111" s="212"/>
      <c r="E111" t="str">
        <f>'Technical page'!B600</f>
        <v>Q6.17</v>
      </c>
      <c r="F111">
        <f>'Technical page'!C600</f>
        <v>2</v>
      </c>
      <c r="G111" s="13" t="str">
        <f>VLOOKUP(E111,'Technical page'!$AU$584:$BD$600,2,0)</f>
        <v>-</v>
      </c>
      <c r="H111" t="str">
        <f t="shared" si="8"/>
        <v>n.a.</v>
      </c>
      <c r="J111" s="14" t="str">
        <f>VLOOKUP(E111,'Chapter 6'!$C$6:$D$120,2,0)</f>
        <v>Jak organizace zajišťuje rovné příležitosti při náboru a během kariéry všech?</v>
      </c>
    </row>
    <row r="112" spans="1:10" x14ac:dyDescent="0.2">
      <c r="A112" s="212"/>
      <c r="G112" s="13"/>
    </row>
    <row r="113" spans="1:23" ht="21" x14ac:dyDescent="0.25">
      <c r="A113" s="212"/>
      <c r="B113" s="213"/>
      <c r="C113" s="217" t="s">
        <v>412</v>
      </c>
      <c r="D113" s="210"/>
      <c r="E113" s="210"/>
      <c r="F113" s="210"/>
      <c r="G113" s="210"/>
      <c r="H113" s="210"/>
      <c r="I113" s="210"/>
      <c r="J113" s="218"/>
      <c r="K113" s="210"/>
      <c r="L113" s="210"/>
      <c r="M113" s="210"/>
      <c r="N113" s="210"/>
      <c r="O113" s="210"/>
      <c r="P113" s="210"/>
      <c r="Q113" s="210"/>
      <c r="R113" s="210"/>
      <c r="S113" s="210"/>
      <c r="T113" s="210"/>
      <c r="U113" s="210"/>
      <c r="V113" s="210"/>
      <c r="W113" s="210"/>
    </row>
    <row r="114" spans="1:23" x14ac:dyDescent="0.2">
      <c r="A114" s="212"/>
      <c r="F114" s="4" t="s">
        <v>205</v>
      </c>
      <c r="G114" s="4" t="s">
        <v>418</v>
      </c>
    </row>
    <row r="115" spans="1:23" x14ac:dyDescent="0.2">
      <c r="A115" s="212"/>
      <c r="E115" s="45" t="s">
        <v>413</v>
      </c>
    </row>
    <row r="116" spans="1:23" x14ac:dyDescent="0.2">
      <c r="A116" s="212"/>
      <c r="E116" t="str">
        <f>'Technical page'!B10</f>
        <v>Q1.1</v>
      </c>
      <c r="F116" s="8">
        <f>'Technical page'!C10</f>
        <v>3</v>
      </c>
      <c r="G116" s="13">
        <f>VLOOKUP(E116,'Technical page'!$AU$10:$BD$25,3,0)</f>
        <v>3</v>
      </c>
      <c r="H116" t="str">
        <f t="shared" ref="H116" si="9">IF(G116="-","n.a.",IF(F116-G116&gt;-1,"compliant","increase score"))</f>
        <v>compliant</v>
      </c>
      <c r="J116" s="14" t="str">
        <f>VLOOKUP(E116,'Chapter 1'!$C$6:$D$112,2,0)</f>
        <v xml:space="preserve">Jak se projevuje závazek plnit povinnosti týkající se dodržování předpisů a zásad Responsible Care = RC (tj. ochrana a podpora zdraví a bezpečnost lidí, životního prostředí a udržitelnosti) na všech úrovních organizace?
</v>
      </c>
    </row>
    <row r="117" spans="1:23" x14ac:dyDescent="0.2">
      <c r="A117" s="212"/>
      <c r="E117" t="str">
        <f>'Technical page'!B11</f>
        <v>Q1.2</v>
      </c>
      <c r="F117" s="8">
        <f>'Technical page'!C11</f>
        <v>4</v>
      </c>
      <c r="G117" s="13">
        <f>VLOOKUP(E117,'Technical page'!$AU$10:$BD$25,3,0)</f>
        <v>3</v>
      </c>
      <c r="H117" t="str">
        <f t="shared" ref="H117:H133" si="10">IF(G117="-","n.a.",IF(F117-G117&gt;-1,"compliant","increase score"))</f>
        <v>compliant</v>
      </c>
      <c r="J117" s="14" t="str">
        <f>VLOOKUP(E117,'Chapter 1'!$C$6:$D$112,2,0)</f>
        <v xml:space="preserve">Jakým způsobem řídí organizace příslušná rizika a příležitosti?  </v>
      </c>
    </row>
    <row r="118" spans="1:23" x14ac:dyDescent="0.2">
      <c r="A118" s="212"/>
      <c r="E118" t="str">
        <f>'Technical page'!B12</f>
        <v>Q1.3</v>
      </c>
      <c r="F118" s="8">
        <f>'Technical page'!C12</f>
        <v>3</v>
      </c>
      <c r="G118" s="13">
        <f>VLOOKUP(E118,'Technical page'!$AU$10:$BD$25,3,0)</f>
        <v>2</v>
      </c>
      <c r="H118" t="str">
        <f t="shared" si="10"/>
        <v>compliant</v>
      </c>
      <c r="J118" s="14" t="str">
        <f>VLOOKUP(E118,'Chapter 1'!$C$6:$D$112,2,0)</f>
        <v xml:space="preserve">Jakým způsobem monitoruje organizace svoje zákonné povinnosti? </v>
      </c>
    </row>
    <row r="119" spans="1:23" x14ac:dyDescent="0.2">
      <c r="A119" s="212"/>
      <c r="E119" t="str">
        <f>'Technical page'!B13</f>
        <v>Q1.4</v>
      </c>
      <c r="F119" s="8">
        <f>'Technical page'!C13</f>
        <v>4</v>
      </c>
      <c r="G119" s="13">
        <f>VLOOKUP(E119,'Technical page'!$AU$10:$BD$25,3,0)</f>
        <v>2</v>
      </c>
      <c r="H119" t="str">
        <f t="shared" si="10"/>
        <v>compliant</v>
      </c>
      <c r="J119" s="14" t="str">
        <f>VLOOKUP(E119,'Chapter 1'!$C$6:$D$112,2,0)</f>
        <v>Jakým způsobem top management zajišťuje, že jednotlivé aspekty HSE&amp;S (zdraví, bezpečnosti, ochrany životního prostředí &amp; udržitelnosti) jsou přiřazeny stanoveným rolím v organizaci?</v>
      </c>
    </row>
    <row r="120" spans="1:23" x14ac:dyDescent="0.2">
      <c r="A120" s="212"/>
      <c r="E120" t="str">
        <f>'Technical page'!B14</f>
        <v>Q1.5</v>
      </c>
      <c r="F120" s="8">
        <f>'Technical page'!C14</f>
        <v>3</v>
      </c>
      <c r="G120" s="13">
        <f>VLOOKUP(E120,'Technical page'!$AU$10:$BD$25,3,0)</f>
        <v>3</v>
      </c>
      <c r="H120" t="str">
        <f t="shared" si="10"/>
        <v>compliant</v>
      </c>
      <c r="J120" s="14" t="str">
        <f>VLOOKUP(E120,'Chapter 1'!$C$6:$D$112,2,0)</f>
        <v>Jakým způsobem se top management podílí na řešení záležitostí HSE&amp;S?</v>
      </c>
    </row>
    <row r="121" spans="1:23" hidden="1" x14ac:dyDescent="0.2">
      <c r="A121" s="212"/>
      <c r="E121" t="str">
        <f>'Technical page'!B15</f>
        <v>Q1.6</v>
      </c>
      <c r="F121" s="8">
        <f>'Technical page'!C15</f>
        <v>3</v>
      </c>
      <c r="G121" s="13" t="str">
        <f>VLOOKUP(E121,'Technical page'!$AU$10:$BD$25,3,0)</f>
        <v>-</v>
      </c>
      <c r="H121" t="str">
        <f t="shared" si="10"/>
        <v>n.a.</v>
      </c>
      <c r="J121" s="14" t="str">
        <f>VLOOKUP(E121,'Chapter 1'!$C$6:$D$112,2,0)</f>
        <v xml:space="preserve">Jakým způsobem jsou odpovědnosti HSE&amp;S začleněny do popisů pracovní náplně nebo ročních cílů?
</v>
      </c>
    </row>
    <row r="122" spans="1:23" x14ac:dyDescent="0.2">
      <c r="A122" s="212"/>
      <c r="E122" t="str">
        <f>'Technical page'!B16</f>
        <v>Q1.7</v>
      </c>
      <c r="F122" s="8">
        <f>'Technical page'!C16</f>
        <v>4</v>
      </c>
      <c r="G122" s="13">
        <f>VLOOKUP(E122,'Technical page'!$AU$10:$BD$25,3,0)</f>
        <v>3</v>
      </c>
      <c r="H122" t="str">
        <f t="shared" si="10"/>
        <v>compliant</v>
      </c>
      <c r="J122" s="14" t="str">
        <f>VLOOKUP(E122,'Chapter 1'!$C$6:$D$112,2,0)</f>
        <v>Jakým způsobem se řídí (nejdůležitější) procesy v souvislosti s HSE&amp;S?</v>
      </c>
    </row>
    <row r="123" spans="1:23" x14ac:dyDescent="0.2">
      <c r="A123" s="212"/>
      <c r="E123" t="str">
        <f>'Technical page'!B17</f>
        <v>Q1.8</v>
      </c>
      <c r="F123" s="8">
        <f>'Technical page'!C17</f>
        <v>3</v>
      </c>
      <c r="G123" s="13">
        <f>VLOOKUP(E123,'Technical page'!$AU$10:$BD$25,3,0)</f>
        <v>3</v>
      </c>
      <c r="H123" t="str">
        <f t="shared" si="10"/>
        <v>compliant</v>
      </c>
      <c r="J123" s="14" t="str">
        <f>VLOOKUP(E123,'Chapter 1'!$C$6:$D$112,2,0)</f>
        <v>Jakým způsobem top management zajišťuje neustálé zlepšování výkonu v oblasti HSE&amp;S (zdraví, bezpečnosti, životního prostředí, energetiky a udržitelnosti)?</v>
      </c>
    </row>
    <row r="124" spans="1:23" x14ac:dyDescent="0.2">
      <c r="A124" s="212"/>
      <c r="E124" t="str">
        <f>'Technical page'!B18</f>
        <v>Q1.9</v>
      </c>
      <c r="F124" s="8">
        <f>'Technical page'!C18</f>
        <v>4</v>
      </c>
      <c r="G124" s="13">
        <f>VLOOKUP(E124,'Technical page'!$AU$10:$BD$25,3,0)</f>
        <v>3</v>
      </c>
      <c r="H124" t="str">
        <f t="shared" si="10"/>
        <v>compliant</v>
      </c>
      <c r="J124" s="14" t="str">
        <f>VLOOKUP(E124,'Chapter 1'!$C$6:$D$112,2,0)</f>
        <v>Jak jsou organizovány interní audity?</v>
      </c>
    </row>
    <row r="125" spans="1:23" x14ac:dyDescent="0.2">
      <c r="A125" s="212"/>
      <c r="E125" t="str">
        <f>'Technical page'!B19</f>
        <v>Q1.10</v>
      </c>
      <c r="F125" s="8">
        <f>'Technical page'!C19</f>
        <v>4</v>
      </c>
      <c r="G125" s="13">
        <f>VLOOKUP(E125,'Technical page'!$AU$10:$BD$25,3,0)</f>
        <v>3</v>
      </c>
      <c r="H125" t="str">
        <f t="shared" si="10"/>
        <v>compliant</v>
      </c>
      <c r="J125" s="14" t="str">
        <f>VLOOKUP(E125,'Chapter 1'!$C$6:$D$112,2,0)</f>
        <v>Jakým způsobem probíhá vyšetřování?</v>
      </c>
    </row>
    <row r="126" spans="1:23" x14ac:dyDescent="0.2">
      <c r="A126" s="212"/>
      <c r="E126" t="str">
        <f>'Technical page'!B20</f>
        <v>Q1.11</v>
      </c>
      <c r="F126" s="8">
        <f>'Technical page'!C20</f>
        <v>4</v>
      </c>
      <c r="G126" s="13">
        <f>VLOOKUP(E126,'Technical page'!$AU$10:$BD$25,3,0)</f>
        <v>3</v>
      </c>
      <c r="H126" t="str">
        <f t="shared" si="10"/>
        <v>compliant</v>
      </c>
      <c r="J126" s="14" t="str">
        <f>VLOOKUP(E126,'Chapter 1'!$C$6:$D$112,2,0)</f>
        <v>Jakým způsobem organizace zajišťuje procesy, čas a zdroje potřebné pro zlepšování procesů řízení HSE&amp;S?</v>
      </c>
    </row>
    <row r="127" spans="1:23" x14ac:dyDescent="0.2">
      <c r="A127" s="212"/>
      <c r="E127" t="str">
        <f>'Technical page'!B21</f>
        <v>Q1.12</v>
      </c>
      <c r="F127" s="8">
        <f>'Technical page'!C21</f>
        <v>3</v>
      </c>
      <c r="G127" s="13">
        <f>VLOOKUP(E127,'Technical page'!$AU$10:$BD$25,3,0)</f>
        <v>3</v>
      </c>
      <c r="H127" t="str">
        <f t="shared" si="10"/>
        <v>compliant</v>
      </c>
      <c r="J127" s="14" t="str">
        <f>VLOOKUP(E127,'Chapter 1'!$C$6:$D$112,2,0)</f>
        <v>Jak organizace zajišťuje, že zaměstnanci jsou si vědomi politik a procesů týkajících se zdraví, bezpečnosti, životního prostředí, energetiky a udržitelnosti?</v>
      </c>
    </row>
    <row r="128" spans="1:23" x14ac:dyDescent="0.2">
      <c r="A128" s="212"/>
      <c r="E128" t="str">
        <f>'Technical page'!B22</f>
        <v>Q1.13</v>
      </c>
      <c r="F128" s="8">
        <f>'Technical page'!C22</f>
        <v>3</v>
      </c>
      <c r="G128" s="13">
        <f>VLOOKUP(E128,'Technical page'!$AU$10:$BD$25,3,0)</f>
        <v>3</v>
      </c>
      <c r="H128" t="str">
        <f t="shared" si="10"/>
        <v>compliant</v>
      </c>
      <c r="J128" s="14" t="str">
        <f>VLOOKUP(E128,'Chapter 1'!$C$6:$D$112,2,0)</f>
        <v>Jakým způsobem organizace zajišťuje správné kompetence pracovníků, pokud jde o aspekty HSE&amp;S týkající se jejich práce?</v>
      </c>
    </row>
    <row r="129" spans="1:10" x14ac:dyDescent="0.2">
      <c r="A129" s="212"/>
      <c r="E129" t="str">
        <f>'Technical page'!B23</f>
        <v>Q1.14</v>
      </c>
      <c r="F129" s="8">
        <f>'Technical page'!C23</f>
        <v>3</v>
      </c>
      <c r="G129" s="13">
        <f>VLOOKUP(E129,'Technical page'!$AU$10:$BD$25,3,0)</f>
        <v>2</v>
      </c>
      <c r="H129" t="str">
        <f t="shared" si="10"/>
        <v>compliant</v>
      </c>
      <c r="J129" s="14" t="str">
        <f>VLOOKUP(E129,'Chapter 1'!$C$6:$D$112,2,0)</f>
        <v>Jaká je struktura zapojení zaměstnanců?</v>
      </c>
    </row>
    <row r="130" spans="1:10" x14ac:dyDescent="0.2">
      <c r="A130" s="212"/>
      <c r="E130" t="str">
        <f>'Technical page'!B24</f>
        <v>Q1.15</v>
      </c>
      <c r="F130" s="8">
        <f>'Technical page'!C24</f>
        <v>4</v>
      </c>
      <c r="G130" s="13">
        <f>VLOOKUP(E130,'Technical page'!$AU$10:$BD$25,3,0)</f>
        <v>3</v>
      </c>
      <c r="H130" t="str">
        <f t="shared" si="10"/>
        <v>compliant</v>
      </c>
      <c r="J130" s="14" t="str">
        <f>VLOOKUP(E130,'Chapter 1'!$C$6:$D$112,2,0)</f>
        <v>Jakým způsobem se řídí dokumentace HSE&amp;S?</v>
      </c>
    </row>
    <row r="131" spans="1:10" x14ac:dyDescent="0.2">
      <c r="A131" s="212"/>
      <c r="E131" t="str">
        <f>'Technical page'!B25</f>
        <v>Q1.16</v>
      </c>
      <c r="F131" s="8">
        <f>'Technical page'!C25</f>
        <v>3</v>
      </c>
      <c r="G131" s="13">
        <f>VLOOKUP(E131,'Technical page'!$AU$10:$BD$25,3,0)</f>
        <v>3</v>
      </c>
      <c r="H131" t="str">
        <f t="shared" si="10"/>
        <v>compliant</v>
      </c>
      <c r="J131" s="14" t="str">
        <f>VLOOKUP(E131,'Chapter 1'!$C$6:$D$112,2,0)</f>
        <v>Jakým způsobem jsou řízeny změny potenciálně ovlivňující HSE&amp;S (zdraví, bezpečnost, životní prostředí, energetiku a udržitelnost)?</v>
      </c>
    </row>
    <row r="132" spans="1:10" x14ac:dyDescent="0.2">
      <c r="A132" s="212"/>
      <c r="E132" s="45" t="s">
        <v>124</v>
      </c>
      <c r="F132" s="8"/>
      <c r="G132" s="13"/>
    </row>
    <row r="133" spans="1:10" hidden="1" x14ac:dyDescent="0.2">
      <c r="A133" s="212"/>
      <c r="E133" t="str">
        <f>'Technical page'!B124</f>
        <v>Q2.1</v>
      </c>
      <c r="F133">
        <f>'Technical page'!C124</f>
        <v>3</v>
      </c>
      <c r="G133" s="13" t="str">
        <f>VLOOKUP(E133,'Technical page'!$AU$124:$BD$168,3,0)</f>
        <v>-</v>
      </c>
      <c r="H133" t="str">
        <f t="shared" si="10"/>
        <v>n.a.</v>
      </c>
      <c r="J133" s="14" t="str">
        <f>VLOOKUP(E133,'Chapter 2'!$C$6:$D$282,2,0)</f>
        <v>Jak se management zavázal k ochraně zdraví a bezpečnosti při práci (dále jen "BOZP")?</v>
      </c>
    </row>
    <row r="134" spans="1:10" hidden="1" x14ac:dyDescent="0.2">
      <c r="A134" s="212"/>
      <c r="E134" t="str">
        <f>'Technical page'!B125</f>
        <v>Q2.2</v>
      </c>
      <c r="F134">
        <f>'Technical page'!C125</f>
        <v>4</v>
      </c>
      <c r="G134" s="13" t="str">
        <f>VLOOKUP(E134,'Technical page'!$AU$124:$BD$168,3,0)</f>
        <v>-</v>
      </c>
      <c r="H134" t="str">
        <f t="shared" ref="H134:H177" si="11">IF(G134="-","n.a.",IF(F134-G134&gt;-1,"compliant","increase score"))</f>
        <v>n.a.</v>
      </c>
      <c r="J134" s="14" t="str">
        <f>VLOOKUP(E134,'Chapter 2'!$C$6:$D$282,2,0)</f>
        <v>Jakým způsobem se určují rizika a expozice v souvislosti s BOZP?</v>
      </c>
    </row>
    <row r="135" spans="1:10" hidden="1" x14ac:dyDescent="0.2">
      <c r="A135" s="212"/>
      <c r="E135" t="str">
        <f>'Technical page'!B126</f>
        <v>Q2.3</v>
      </c>
      <c r="F135">
        <f>'Technical page'!C126</f>
        <v>4</v>
      </c>
      <c r="G135" s="13" t="str">
        <f>VLOOKUP(E135,'Technical page'!$AU$124:$BD$168,3,0)</f>
        <v>-</v>
      </c>
      <c r="H135" t="str">
        <f t="shared" si="11"/>
        <v>n.a.</v>
      </c>
      <c r="J135" s="14" t="str">
        <f>VLOOKUP(E135,'Chapter 2'!$C$6:$D$282,2,0)</f>
        <v>How are medical requirements evaluated?</v>
      </c>
    </row>
    <row r="136" spans="1:10" hidden="1" x14ac:dyDescent="0.2">
      <c r="A136" s="212"/>
      <c r="E136" t="str">
        <f>'Technical page'!B127</f>
        <v>Q2.4</v>
      </c>
      <c r="F136">
        <f>'Technical page'!C127</f>
        <v>4</v>
      </c>
      <c r="G136" s="13" t="str">
        <f>VLOOKUP(E136,'Technical page'!$AU$124:$BD$168,3,0)</f>
        <v>-</v>
      </c>
      <c r="H136" t="str">
        <f t="shared" si="11"/>
        <v>n.a.</v>
      </c>
      <c r="J136" s="14" t="str">
        <f>VLOOKUP(E136,'Chapter 2'!$C$6:$D$282,2,0)</f>
        <v>Jakým způsobem zlepšuje organizace BOZP?</v>
      </c>
    </row>
    <row r="137" spans="1:10" hidden="1" x14ac:dyDescent="0.2">
      <c r="A137" s="212"/>
      <c r="E137" t="str">
        <f>'Technical page'!B128</f>
        <v>Q2.5</v>
      </c>
      <c r="F137">
        <f>'Technical page'!C128</f>
        <v>4</v>
      </c>
      <c r="G137" s="13" t="str">
        <f>VLOOKUP(E137,'Technical page'!$AU$124:$BD$168,3,0)</f>
        <v>-</v>
      </c>
      <c r="H137" t="str">
        <f t="shared" si="11"/>
        <v>n.a.</v>
      </c>
      <c r="J137" s="14" t="str">
        <f>VLOOKUP(E137,'Chapter 2'!$C$6:$D$282,2,0)</f>
        <v>Jakým způsobem probíhá údržba a udržování pořádku s cílem zajistit bezpečnost provozů, zařízení, nástrojů a (bezpečnostních) pomůcek?</v>
      </c>
    </row>
    <row r="138" spans="1:10" hidden="1" x14ac:dyDescent="0.2">
      <c r="A138" s="212"/>
      <c r="E138" t="str">
        <f>'Technical page'!B129</f>
        <v>Q2.6</v>
      </c>
      <c r="F138">
        <f>'Technical page'!C129</f>
        <v>4</v>
      </c>
      <c r="G138" s="13" t="str">
        <f>VLOOKUP(E138,'Technical page'!$AU$124:$BD$168,3,0)</f>
        <v>-</v>
      </c>
      <c r="H138" t="str">
        <f t="shared" si="11"/>
        <v>n.a.</v>
      </c>
      <c r="J138" s="14" t="str">
        <f>VLOOKUP(E138,'Chapter 2'!$C$6:$D$282,2,0)</f>
        <v>Jak se ověřuje správný výběr, údržba a používání zdravotního a bezpečnostního vybavení (např. osobních ochranných prostředků = OOPP)?</v>
      </c>
    </row>
    <row r="139" spans="1:10" hidden="1" x14ac:dyDescent="0.2">
      <c r="A139" s="212"/>
      <c r="E139" t="str">
        <f>'Technical page'!B130</f>
        <v>Q2.7</v>
      </c>
      <c r="F139">
        <f>'Technical page'!C130</f>
        <v>3</v>
      </c>
      <c r="G139" s="13" t="str">
        <f>VLOOKUP(E139,'Technical page'!$AU$124:$BD$168,3,0)</f>
        <v>-</v>
      </c>
      <c r="H139" t="str">
        <f t="shared" si="11"/>
        <v>n.a.</v>
      </c>
      <c r="J139" s="14" t="str">
        <f>VLOOKUP(E139,'Chapter 2'!$C$6:$D$282,2,0)</f>
        <v>Jak se organizace stará o stres a tělesné a duševní zdraví zaměstnanců?</v>
      </c>
    </row>
    <row r="140" spans="1:10" x14ac:dyDescent="0.2">
      <c r="A140" s="212"/>
      <c r="E140" t="str">
        <f>'Technical page'!B131</f>
        <v>Q2.8</v>
      </c>
      <c r="F140">
        <f>'Technical page'!C131</f>
        <v>3</v>
      </c>
      <c r="G140" s="13">
        <f>VLOOKUP(E140,'Technical page'!$AU$124:$BD$168,3,0)</f>
        <v>3</v>
      </c>
      <c r="H140" t="str">
        <f t="shared" si="11"/>
        <v>compliant</v>
      </c>
      <c r="J140" s="14" t="str">
        <f>VLOOKUP(E140,'Chapter 2'!$C$6:$D$282,2,0)</f>
        <v>Jakým způsobem se vyšetřují onemocnění, zranění, incidenty a potenciálně nebezpečné situace na pracovišti?</v>
      </c>
    </row>
    <row r="141" spans="1:10" hidden="1" x14ac:dyDescent="0.2">
      <c r="A141" s="212"/>
      <c r="E141" t="str">
        <f>'Technical page'!B132</f>
        <v>Q2.9</v>
      </c>
      <c r="F141">
        <f>'Technical page'!C132</f>
        <v>4</v>
      </c>
      <c r="G141" s="13" t="str">
        <f>VLOOKUP(E141,'Technical page'!$AU$124:$BD$168,3,0)</f>
        <v>-</v>
      </c>
      <c r="H141" t="str">
        <f t="shared" si="11"/>
        <v>n.a.</v>
      </c>
      <c r="J141" s="14" t="str">
        <f>VLOOKUP(E141,'Chapter 2'!$C$6:$D$282,2,0)</f>
        <v>Jak je organizace připravena na mimořádné události?</v>
      </c>
    </row>
    <row r="142" spans="1:10" x14ac:dyDescent="0.2">
      <c r="A142" s="212"/>
      <c r="E142" t="str">
        <f>'Technical page'!B133</f>
        <v>Q2.10</v>
      </c>
      <c r="F142">
        <f>'Technical page'!C133</f>
        <v>3</v>
      </c>
      <c r="G142" s="13">
        <f>VLOOKUP(E142,'Technical page'!$AU$124:$BD$168,3,0)</f>
        <v>3</v>
      </c>
      <c r="H142" t="str">
        <f t="shared" si="11"/>
        <v>compliant</v>
      </c>
      <c r="J142" s="14" t="str">
        <f>VLOOKUP(E142,'Chapter 2'!$C$6:$D$282,2,0)</f>
        <v>Jakým způsobem zajišťuje organizace správně kompetence všech pracovníků, týkající se požadavků BOZP, které souvisí s jejich pracovní náplní?</v>
      </c>
    </row>
    <row r="143" spans="1:10" hidden="1" x14ac:dyDescent="0.2">
      <c r="A143" s="212"/>
      <c r="E143" t="str">
        <f>'Technical page'!B134</f>
        <v>Q2.11</v>
      </c>
      <c r="F143">
        <f>'Technical page'!C134</f>
        <v>3</v>
      </c>
      <c r="G143" s="13" t="str">
        <f>VLOOKUP(E143,'Technical page'!$AU$124:$BD$168,3,0)</f>
        <v>-</v>
      </c>
      <c r="H143" t="str">
        <f t="shared" si="11"/>
        <v>n.a.</v>
      </c>
      <c r="J143" s="14" t="str">
        <f>VLOOKUP(E143,'Chapter 2'!$C$6:$D$282,2,0)</f>
        <v xml:space="preserve">Jakým způsobem se vedení staví k procesní bezpečnosti?
</v>
      </c>
    </row>
    <row r="144" spans="1:10" hidden="1" x14ac:dyDescent="0.2">
      <c r="A144" s="212"/>
      <c r="E144" t="str">
        <f>'Technical page'!B135</f>
        <v>Q2.12</v>
      </c>
      <c r="F144">
        <f>'Technical page'!C135</f>
        <v>3</v>
      </c>
      <c r="G144" s="13" t="str">
        <f>VLOOKUP(E144,'Technical page'!$AU$124:$BD$168,3,0)</f>
        <v>-</v>
      </c>
      <c r="H144" t="str">
        <f t="shared" si="11"/>
        <v>n.a.</v>
      </c>
      <c r="J144" s="14" t="str">
        <f>VLOOKUP(E144,'Chapter 2'!$C$6:$D$282,2,0)</f>
        <v>Jakým způsobem je vypracována identifikace a popis bezpečnosti procesů, zařízení a pracovišť organizace?</v>
      </c>
    </row>
    <row r="145" spans="1:10" hidden="1" x14ac:dyDescent="0.2">
      <c r="A145" s="212"/>
      <c r="E145" t="str">
        <f>'Technical page'!B136</f>
        <v>Q2.13</v>
      </c>
      <c r="F145">
        <f>'Technical page'!C136</f>
        <v>4</v>
      </c>
      <c r="G145" s="13" t="str">
        <f>VLOOKUP(E145,'Technical page'!$AU$124:$BD$168,3,0)</f>
        <v>-</v>
      </c>
      <c r="H145" t="str">
        <f t="shared" si="11"/>
        <v>n.a.</v>
      </c>
      <c r="J145" s="14" t="str">
        <f>VLOOKUP(E145,'Chapter 2'!$C$6:$D$282,2,0)</f>
        <v>Jakým způsobem se zlepšuje procesní bezpečnost po nehodách a incidentech?</v>
      </c>
    </row>
    <row r="146" spans="1:10" hidden="1" x14ac:dyDescent="0.2">
      <c r="A146" s="212"/>
      <c r="E146" t="str">
        <f>'Technical page'!B137</f>
        <v>Q2.14</v>
      </c>
      <c r="F146">
        <f>'Technical page'!C137</f>
        <v>4</v>
      </c>
      <c r="G146" s="13" t="str">
        <f>VLOOKUP(E146,'Technical page'!$AU$124:$BD$168,3,0)</f>
        <v>-</v>
      </c>
      <c r="H146" t="str">
        <f t="shared" si="11"/>
        <v>n.a.</v>
      </c>
      <c r="J146" s="14" t="str">
        <f>VLOOKUP(E146,'Chapter 2'!$C$6:$D$282,2,0)</f>
        <v>Jakým způsobem se provádějí audity a inspekce procesní bezpečnosti?</v>
      </c>
    </row>
    <row r="147" spans="1:10" hidden="1" x14ac:dyDescent="0.2">
      <c r="A147" s="212"/>
      <c r="E147" t="str">
        <f>'Technical page'!B138</f>
        <v>Q2.15</v>
      </c>
      <c r="F147">
        <f>'Technical page'!C138</f>
        <v>3</v>
      </c>
      <c r="G147" s="13" t="str">
        <f>VLOOKUP(E147,'Technical page'!$AU$124:$BD$168,3,0)</f>
        <v>-</v>
      </c>
      <c r="H147" t="str">
        <f t="shared" si="11"/>
        <v>n.a.</v>
      </c>
      <c r="J147" s="14" t="str">
        <f>VLOOKUP(E147,'Chapter 2'!$C$6:$D$282,2,0)</f>
        <v>Jakým způsobem se prověřují a zlepšují pracovní pokyny?</v>
      </c>
    </row>
    <row r="148" spans="1:10" hidden="1" x14ac:dyDescent="0.2">
      <c r="A148" s="212"/>
      <c r="E148" t="str">
        <f>'Technical page'!B139</f>
        <v>Q2.16</v>
      </c>
      <c r="F148">
        <f>'Technical page'!C139</f>
        <v>4</v>
      </c>
      <c r="G148" s="13" t="str">
        <f>VLOOKUP(E148,'Technical page'!$AU$124:$BD$168,3,0)</f>
        <v>-</v>
      </c>
      <c r="H148" t="str">
        <f t="shared" si="11"/>
        <v>n.a.</v>
      </c>
      <c r="J148" s="14" t="str">
        <f>VLOOKUP(E148,'Chapter 2'!$C$6:$D$282,2,0)</f>
        <v>Jak je navrhována a dokumnetována instalace nových zařízení?</v>
      </c>
    </row>
    <row r="149" spans="1:10" hidden="1" x14ac:dyDescent="0.2">
      <c r="A149" s="212"/>
      <c r="E149" t="str">
        <f>'Technical page'!B140</f>
        <v>Q2.17</v>
      </c>
      <c r="F149">
        <f>'Technical page'!C140</f>
        <v>4</v>
      </c>
      <c r="G149" s="13" t="str">
        <f>VLOOKUP(E149,'Technical page'!$AU$124:$BD$168,3,0)</f>
        <v>-</v>
      </c>
      <c r="H149" t="str">
        <f t="shared" si="11"/>
        <v>n.a.</v>
      </c>
      <c r="J149" s="14" t="str">
        <f>VLOOKUP(E149,'Chapter 2'!$C$6:$D$282,2,0)</f>
        <v>Jakým způsobem probíhá kontrola zřizování instalace?</v>
      </c>
    </row>
    <row r="150" spans="1:10" hidden="1" x14ac:dyDescent="0.2">
      <c r="A150" s="212"/>
      <c r="E150" t="str">
        <f>'Technical page'!B141</f>
        <v>Q2.18</v>
      </c>
      <c r="F150">
        <f>'Technical page'!C141</f>
        <v>4</v>
      </c>
      <c r="G150" s="13" t="str">
        <f>VLOOKUP(E150,'Technical page'!$AU$124:$BD$168,3,0)</f>
        <v>-</v>
      </c>
      <c r="H150" t="str">
        <f t="shared" si="11"/>
        <v>n.a.</v>
      </c>
      <c r="J150" s="14" t="str">
        <f>VLOOKUP(E150,'Chapter 2'!$C$6:$D$282,2,0)</f>
        <v>Jakým způsobem je zaručena ochrana zařízení, aby jediná chyba neměla katastrofické následky?</v>
      </c>
    </row>
    <row r="151" spans="1:10" hidden="1" x14ac:dyDescent="0.2">
      <c r="A151" s="212"/>
      <c r="E151" t="str">
        <f>'Technical page'!B142</f>
        <v>Q2.19</v>
      </c>
      <c r="F151">
        <f>'Technical page'!C142</f>
        <v>3</v>
      </c>
      <c r="G151" s="13" t="str">
        <f>VLOOKUP(E151,'Technical page'!$AU$124:$BD$168,3,0)</f>
        <v>-</v>
      </c>
      <c r="H151" t="str">
        <f t="shared" si="11"/>
        <v>n.a.</v>
      </c>
      <c r="J151" s="14" t="str">
        <f>VLOOKUP(E151,'Chapter 2'!$C$6:$D$282,2,0)</f>
        <v>Byly zřízeny programy preventivní údržby a péče, které zaručují bezpečnost provozů, nástrojů a zařízení?</v>
      </c>
    </row>
    <row r="152" spans="1:10" hidden="1" x14ac:dyDescent="0.2">
      <c r="A152" s="212"/>
      <c r="E152" t="str">
        <f>'Technical page'!B143</f>
        <v>Q2.20</v>
      </c>
      <c r="F152">
        <f>'Technical page'!C143</f>
        <v>4</v>
      </c>
      <c r="G152" s="13" t="str">
        <f>VLOOKUP(E152,'Technical page'!$AU$124:$BD$168,3,0)</f>
        <v>-</v>
      </c>
      <c r="H152" t="str">
        <f t="shared" si="11"/>
        <v>n.a.</v>
      </c>
      <c r="J152" s="14" t="str">
        <f>VLOOKUP(E152,'Chapter 2'!$C$6:$D$282,2,0)</f>
        <v>Jakým způsobem se řídí procesy během mimořádných událostí v případě přerušení dodávky energie nebo služeb?</v>
      </c>
    </row>
    <row r="153" spans="1:10" hidden="1" x14ac:dyDescent="0.2">
      <c r="A153" s="212"/>
      <c r="E153" t="str">
        <f>'Technical page'!B144</f>
        <v>Q2.21</v>
      </c>
      <c r="F153">
        <f>'Technical page'!C144</f>
        <v>4</v>
      </c>
      <c r="G153" s="13" t="str">
        <f>VLOOKUP(E153,'Technical page'!$AU$124:$BD$168,3,0)</f>
        <v>-</v>
      </c>
      <c r="H153" t="str">
        <f t="shared" si="11"/>
        <v>n.a.</v>
      </c>
      <c r="J153" s="14" t="str">
        <f>VLOOKUP(E153,'Chapter 2'!$C$6:$D$282,2,0)</f>
        <v>Jak se připravují havarijní plány?</v>
      </c>
    </row>
    <row r="154" spans="1:10" hidden="1" x14ac:dyDescent="0.2">
      <c r="A154" s="212"/>
      <c r="E154" t="str">
        <f>'Technical page'!B145</f>
        <v>Q2.22</v>
      </c>
      <c r="F154">
        <f>'Technical page'!C145</f>
        <v>2</v>
      </c>
      <c r="G154" s="13" t="str">
        <f>VLOOKUP(E154,'Technical page'!$AU$124:$BD$168,3,0)</f>
        <v>-</v>
      </c>
      <c r="H154" t="str">
        <f t="shared" si="11"/>
        <v>n.a.</v>
      </c>
      <c r="J154" s="14" t="str">
        <f>VLOOKUP(E154,'Chapter 2'!$C$6:$D$282,2,0)</f>
        <v>Jakým způsobem jsou zabezpečeny kompetence a školení zaměstnanců a dodavatelů zapojených do procesů?</v>
      </c>
    </row>
    <row r="155" spans="1:10" hidden="1" x14ac:dyDescent="0.2">
      <c r="A155" s="212"/>
      <c r="E155" t="str">
        <f>'Technical page'!B146</f>
        <v>Q2.23</v>
      </c>
      <c r="F155">
        <f>'Technical page'!C146</f>
        <v>4</v>
      </c>
      <c r="G155" s="13" t="str">
        <f>VLOOKUP(E155,'Technical page'!$AU$124:$BD$168,3,0)</f>
        <v>-</v>
      </c>
      <c r="H155" t="str">
        <f t="shared" si="11"/>
        <v>n.a.</v>
      </c>
      <c r="J155" s="14" t="str">
        <f>VLOOKUP(E155,'Chapter 2'!$C$6:$D$282,2,0)</f>
        <v>Jakým způsobem se sdílejí informace o rizicích látek a přípravků?</v>
      </c>
    </row>
    <row r="156" spans="1:10" hidden="1" x14ac:dyDescent="0.2">
      <c r="A156" s="212"/>
      <c r="E156" t="str">
        <f>'Technical page'!B147</f>
        <v>Q2.24</v>
      </c>
      <c r="F156">
        <f>'Technical page'!C147</f>
        <v>3</v>
      </c>
      <c r="G156" s="13" t="str">
        <f>VLOOKUP(E156,'Technical page'!$AU$124:$BD$168,3,0)</f>
        <v>-</v>
      </c>
      <c r="H156" t="str">
        <f t="shared" si="11"/>
        <v>n.a.</v>
      </c>
      <c r="J156" s="14" t="str">
        <f>VLOOKUP(E156,'Chapter 2'!$C$6:$D$282,2,0)</f>
        <v>Jak se sdílejí informace o procesu?</v>
      </c>
    </row>
    <row r="157" spans="1:10" hidden="1" x14ac:dyDescent="0.2">
      <c r="A157" s="212"/>
      <c r="E157" t="str">
        <f>'Technical page'!B148</f>
        <v>Q2.25</v>
      </c>
      <c r="F157">
        <f>'Technical page'!C148</f>
        <v>3</v>
      </c>
      <c r="G157" s="13" t="str">
        <f>VLOOKUP(E157,'Technical page'!$AU$124:$BD$168,3,0)</f>
        <v>-</v>
      </c>
      <c r="H157" t="str">
        <f t="shared" si="11"/>
        <v>n.a.</v>
      </c>
      <c r="J157" s="14" t="str">
        <f>VLOOKUP(E157,'Chapter 2'!$C$6:$D$282,2,0)</f>
        <v>Jakým způsobem organizace hodnotí své logistické partnery z hlediska HSE&amp;S, energetické účinnosti a emisí skleníkových plynů?</v>
      </c>
    </row>
    <row r="158" spans="1:10" hidden="1" x14ac:dyDescent="0.2">
      <c r="A158" s="212"/>
      <c r="E158" t="str">
        <f>'Technical page'!B149</f>
        <v>Q2.26</v>
      </c>
      <c r="F158">
        <f>'Technical page'!C149</f>
        <v>4</v>
      </c>
      <c r="G158" s="13" t="str">
        <f>VLOOKUP(E158,'Technical page'!$AU$124:$BD$168,3,0)</f>
        <v>-</v>
      </c>
      <c r="H158" t="str">
        <f t="shared" si="11"/>
        <v>n.a.</v>
      </c>
      <c r="J158" s="14" t="str">
        <f>VLOOKUP(E158,'Chapter 2'!$C$6:$D$282,2,0)</f>
        <v>Jakým způsobem organizace zabraňuje a reaguje na dopravní nehody?</v>
      </c>
    </row>
    <row r="159" spans="1:10" hidden="1" x14ac:dyDescent="0.2">
      <c r="A159" s="212"/>
      <c r="E159" t="str">
        <f>'Technical page'!B150</f>
        <v>Q2.27</v>
      </c>
      <c r="F159">
        <f>'Technical page'!C150</f>
        <v>4</v>
      </c>
      <c r="G159" s="13" t="str">
        <f>VLOOKUP(E159,'Technical page'!$AU$124:$BD$168,3,0)</f>
        <v>-</v>
      </c>
      <c r="H159" t="str">
        <f t="shared" si="11"/>
        <v>n.a.</v>
      </c>
      <c r="J159" s="14" t="str">
        <f>VLOOKUP(E159,'Chapter 2'!$C$6:$D$282,2,0)</f>
        <v>Jakým způsobem organizace identifikuje bezpečnostní problémy?</v>
      </c>
    </row>
    <row r="160" spans="1:10" hidden="1" x14ac:dyDescent="0.2">
      <c r="A160" s="212"/>
      <c r="E160" t="str">
        <f>'Technical page'!B151</f>
        <v>Q2.28</v>
      </c>
      <c r="F160">
        <f>'Technical page'!C151</f>
        <v>3</v>
      </c>
      <c r="G160" s="13" t="str">
        <f>VLOOKUP(E160,'Technical page'!$AU$124:$BD$168,3,0)</f>
        <v>-</v>
      </c>
      <c r="H160" t="str">
        <f t="shared" si="11"/>
        <v>n.a.</v>
      </c>
      <c r="J160" s="14" t="str">
        <f>VLOOKUP(E160,'Chapter 2'!$C$6:$D$282,2,0)</f>
        <v>Jakým způsobem se kontroluje příchod a odchod pracovníků a materiálu na pracovišti a v oblastech s omezeným vstupem?</v>
      </c>
    </row>
    <row r="161" spans="1:10" hidden="1" x14ac:dyDescent="0.2">
      <c r="A161" s="212"/>
      <c r="E161" t="str">
        <f>'Technical page'!B152</f>
        <v>Q2.29</v>
      </c>
      <c r="F161">
        <f>'Technical page'!C152</f>
        <v>4</v>
      </c>
      <c r="G161" s="13" t="str">
        <f>VLOOKUP(E161,'Technical page'!$AU$124:$BD$168,3,0)</f>
        <v>-</v>
      </c>
      <c r="H161" t="str">
        <f t="shared" si="11"/>
        <v>n.a.</v>
      </c>
      <c r="J161" s="14" t="str">
        <f>VLOOKUP(E161,'Chapter 2'!$C$6:$D$282,2,0)</f>
        <v>Jakým způsobem se kontroluje kybernetická bezpečnost?</v>
      </c>
    </row>
    <row r="162" spans="1:10" hidden="1" x14ac:dyDescent="0.2">
      <c r="A162" s="212"/>
      <c r="E162" t="str">
        <f>'Technical page'!B153</f>
        <v>Q2.30</v>
      </c>
      <c r="F162">
        <f>'Technical page'!C153</f>
        <v>3</v>
      </c>
      <c r="G162" s="13" t="str">
        <f>VLOOKUP(E162,'Technical page'!$AU$124:$BD$168,3,0)</f>
        <v>-</v>
      </c>
      <c r="H162" t="str">
        <f t="shared" si="11"/>
        <v>n.a.</v>
      </c>
      <c r="J162" s="14" t="str">
        <f>VLOOKUP(E162,'Chapter 2'!$C$6:$D$282,2,0)</f>
        <v>Jakým způsobem probíhá komunikace a výměna informací v případě bezpečnostní krize?</v>
      </c>
    </row>
    <row r="163" spans="1:10" hidden="1" x14ac:dyDescent="0.2">
      <c r="A163" s="212"/>
      <c r="E163" t="str">
        <f>'Technical page'!B154</f>
        <v>Q2.31</v>
      </c>
      <c r="F163">
        <f>'Technical page'!C154</f>
        <v>2</v>
      </c>
      <c r="G163" s="13" t="str">
        <f>VLOOKUP(E163,'Technical page'!$AU$124:$BD$168,3,0)</f>
        <v>-</v>
      </c>
      <c r="H163" t="str">
        <f t="shared" si="11"/>
        <v>n.a.</v>
      </c>
      <c r="J163" s="14" t="str">
        <f>VLOOKUP(E163,'Chapter 2'!$C$6:$D$282,2,0)</f>
        <v>Jak se organizace vyrovnává s podezřelým chováním (včetně rizik radikalizace = souhlas a podopra extrémních názorů)</v>
      </c>
    </row>
    <row r="164" spans="1:10" hidden="1" x14ac:dyDescent="0.2">
      <c r="A164" s="212"/>
      <c r="E164" t="str">
        <f>'Technical page'!B155</f>
        <v>Q2.32</v>
      </c>
      <c r="F164">
        <f>'Technical page'!C155</f>
        <v>4</v>
      </c>
      <c r="G164" s="13" t="str">
        <f>VLOOKUP(E164,'Technical page'!$AU$124:$BD$168,3,0)</f>
        <v>-</v>
      </c>
      <c r="H164" t="str">
        <f t="shared" si="11"/>
        <v>n.a.</v>
      </c>
      <c r="J164" s="14" t="str">
        <f>VLOOKUP(E164,'Chapter 2'!$C$6:$D$282,2,0)</f>
        <v xml:space="preserve">Jakým způsobem školí organizace pracovníky v oblasti ostrahy ve vazbě na bezpečnostní rizika?  </v>
      </c>
    </row>
    <row r="165" spans="1:10" x14ac:dyDescent="0.2">
      <c r="A165" s="212"/>
      <c r="E165" t="str">
        <f>'Technical page'!B156</f>
        <v>Q2.33</v>
      </c>
      <c r="F165">
        <f>'Technical page'!C156</f>
        <v>2</v>
      </c>
      <c r="G165" s="13">
        <f>VLOOKUP(E165,'Technical page'!$AU$124:$BD$168,3,0)</f>
        <v>3</v>
      </c>
      <c r="H165" t="str">
        <f t="shared" si="11"/>
        <v>increase score</v>
      </c>
      <c r="J165" s="14" t="str">
        <f>VLOOKUP(E165,'Chapter 2'!$C$6:$D$282,2,0)</f>
        <v>Jakým způsobem se posuzuje potenciální vliv organizace na životní prostředí?</v>
      </c>
    </row>
    <row r="166" spans="1:10" x14ac:dyDescent="0.2">
      <c r="A166" s="212"/>
      <c r="E166" t="str">
        <f>'Technical page'!B157</f>
        <v>Q2.34</v>
      </c>
      <c r="F166">
        <f>'Technical page'!C157</f>
        <v>4</v>
      </c>
      <c r="G166" s="13">
        <f>VLOOKUP(E166,'Technical page'!$AU$124:$BD$168,3,0)</f>
        <v>4</v>
      </c>
      <c r="H166" t="str">
        <f t="shared" si="11"/>
        <v>compliant</v>
      </c>
      <c r="J166" s="14" t="str">
        <f>VLOOKUP(E166,'Chapter 2'!$C$6:$D$282,2,0)</f>
        <v>Jakým způsobem se řídí environmentální výkonnost?</v>
      </c>
    </row>
    <row r="167" spans="1:10" x14ac:dyDescent="0.2">
      <c r="A167" s="212"/>
      <c r="E167" t="str">
        <f>'Technical page'!B158</f>
        <v>Q2.35</v>
      </c>
      <c r="F167">
        <f>'Technical page'!C158</f>
        <v>3</v>
      </c>
      <c r="G167" s="13">
        <f>VLOOKUP(E167,'Technical page'!$AU$124:$BD$168,3,0)</f>
        <v>3</v>
      </c>
      <c r="H167" t="str">
        <f t="shared" si="11"/>
        <v>compliant</v>
      </c>
      <c r="J167" s="14" t="str">
        <f>VLOOKUP(E167,'Chapter 2'!$C$6:$D$282,2,0)</f>
        <v>Jak organizace nakládá s odpadem?</v>
      </c>
    </row>
    <row r="168" spans="1:10" x14ac:dyDescent="0.2">
      <c r="A168" s="212"/>
      <c r="E168" t="str">
        <f>'Technical page'!B159</f>
        <v>Q2.36</v>
      </c>
      <c r="F168">
        <f>'Technical page'!C159</f>
        <v>2</v>
      </c>
      <c r="G168" s="13">
        <f>VLOOKUP(E168,'Technical page'!$AU$124:$BD$168,3,0)</f>
        <v>3</v>
      </c>
      <c r="H168" t="str">
        <f t="shared" si="11"/>
        <v>increase score</v>
      </c>
      <c r="J168" s="14" t="str">
        <f>VLOOKUP(E168,'Chapter 2'!$C$6:$D$282,2,0)</f>
        <v>Jakým způsobem řídí organizace rizika týkající se podzemních vod?</v>
      </c>
    </row>
    <row r="169" spans="1:10" x14ac:dyDescent="0.2">
      <c r="A169" s="212"/>
      <c r="E169" t="str">
        <f>'Technical page'!B160</f>
        <v>Q2.37</v>
      </c>
      <c r="F169">
        <f>'Technical page'!C160</f>
        <v>2</v>
      </c>
      <c r="G169" s="13">
        <f>VLOOKUP(E169,'Technical page'!$AU$124:$BD$168,3,0)</f>
        <v>3</v>
      </c>
      <c r="H169" t="str">
        <f t="shared" si="11"/>
        <v>increase score</v>
      </c>
      <c r="J169" s="14" t="str">
        <f>VLOOKUP(E169,'Chapter 2'!$C$6:$D$282,2,0)</f>
        <v>Jakým způsobem řídí organizace rizika týkající se znečištění půdy?</v>
      </c>
    </row>
    <row r="170" spans="1:10" x14ac:dyDescent="0.2">
      <c r="A170" s="212"/>
      <c r="E170" t="str">
        <f>'Technical page'!B161</f>
        <v>Q2.38</v>
      </c>
      <c r="F170">
        <f>'Technical page'!C161</f>
        <v>3</v>
      </c>
      <c r="G170" s="13">
        <f>VLOOKUP(E170,'Technical page'!$AU$124:$BD$168,3,0)</f>
        <v>3</v>
      </c>
      <c r="H170" t="str">
        <f t="shared" si="11"/>
        <v>compliant</v>
      </c>
      <c r="J170" s="14" t="str">
        <f>VLOOKUP(E170,'Chapter 2'!$C$6:$D$282,2,0)</f>
        <v xml:space="preserve">Jakým způsobem řídí organizace existující znečištění půdy?
</v>
      </c>
    </row>
    <row r="171" spans="1:10" x14ac:dyDescent="0.2">
      <c r="A171" s="212"/>
      <c r="E171" t="str">
        <f>'Technical page'!B162</f>
        <v>Q2.39</v>
      </c>
      <c r="F171">
        <f>'Technical page'!C162</f>
        <v>3</v>
      </c>
      <c r="G171" s="13">
        <f>VLOOKUP(E171,'Technical page'!$AU$124:$BD$168,3,0)</f>
        <v>3</v>
      </c>
      <c r="H171" t="str">
        <f t="shared" si="11"/>
        <v>compliant</v>
      </c>
      <c r="J171" s="14" t="str">
        <f>VLOOKUP(E171,'Chapter 2'!$C$6:$D$282,2,0)</f>
        <v>Jakým způsobem organizace řídí své emise škodlivin do ovzduší?</v>
      </c>
    </row>
    <row r="172" spans="1:10" x14ac:dyDescent="0.2">
      <c r="A172" s="212"/>
      <c r="E172" t="str">
        <f>'Technical page'!B163</f>
        <v>Q2.40</v>
      </c>
      <c r="F172">
        <f>'Technical page'!C163</f>
        <v>3</v>
      </c>
      <c r="G172" s="13">
        <f>VLOOKUP(E172,'Technical page'!$AU$124:$BD$168,3,0)</f>
        <v>3</v>
      </c>
      <c r="H172" t="str">
        <f t="shared" si="11"/>
        <v>compliant</v>
      </c>
      <c r="J172" s="14" t="str">
        <f>VLOOKUP(E172,'Chapter 2'!$C$6:$D$282,2,0)</f>
        <v>Jakým způsobem organizace řídí své emise škodlivin do vody?</v>
      </c>
    </row>
    <row r="173" spans="1:10" x14ac:dyDescent="0.2">
      <c r="A173" s="212"/>
      <c r="E173" t="str">
        <f>'Technical page'!B164</f>
        <v>Q2.41</v>
      </c>
      <c r="F173">
        <f>'Technical page'!C164</f>
        <v>2</v>
      </c>
      <c r="G173" s="13">
        <f>VLOOKUP(E173,'Technical page'!$AU$124:$BD$168,3,0)</f>
        <v>3</v>
      </c>
      <c r="H173" t="str">
        <f t="shared" si="11"/>
        <v>increase score</v>
      </c>
      <c r="J173" s="14" t="str">
        <f>VLOOKUP(E173,'Chapter 2'!$C$6:$D$282,2,0)</f>
        <v>Jakým způsobem organizace řídí své emise hluku?</v>
      </c>
    </row>
    <row r="174" spans="1:10" x14ac:dyDescent="0.2">
      <c r="A174" s="212"/>
      <c r="E174" t="str">
        <f>'Technical page'!B165</f>
        <v>Q2.42</v>
      </c>
      <c r="F174">
        <f>'Technical page'!C165</f>
        <v>2</v>
      </c>
      <c r="G174" s="13">
        <f>VLOOKUP(E174,'Technical page'!$AU$124:$BD$168,3,0)</f>
        <v>3</v>
      </c>
      <c r="H174" t="str">
        <f t="shared" si="11"/>
        <v>increase score</v>
      </c>
      <c r="J174" s="14" t="str">
        <f>VLOOKUP(E174,'Chapter 2'!$C$6:$D$282,2,0)</f>
        <v>Jakým způsobem organizace řídí své emise zápachu?</v>
      </c>
    </row>
    <row r="175" spans="1:10" x14ac:dyDescent="0.2">
      <c r="A175" s="212"/>
      <c r="E175" t="str">
        <f>'Technical page'!B166</f>
        <v>Q2.43</v>
      </c>
      <c r="F175">
        <f>'Technical page'!C166</f>
        <v>3</v>
      </c>
      <c r="G175" s="13">
        <f>VLOOKUP(E175,'Technical page'!$AU$124:$BD$168,3,0)</f>
        <v>3</v>
      </c>
      <c r="H175" t="str">
        <f t="shared" si="11"/>
        <v>compliant</v>
      </c>
      <c r="J175" s="14" t="str">
        <f>VLOOKUP(E175,'Chapter 2'!$C$6:$D$282,2,0)</f>
        <v>Jakým způsobem organizace zabraňuje a řídí havarijní emise do prostředí?</v>
      </c>
    </row>
    <row r="176" spans="1:10" x14ac:dyDescent="0.2">
      <c r="A176" s="212"/>
      <c r="E176" t="str">
        <f>'Technical page'!B167</f>
        <v>Q2.44</v>
      </c>
      <c r="F176">
        <f>'Technical page'!C167</f>
        <v>3</v>
      </c>
      <c r="G176" s="13">
        <f>VLOOKUP(E176,'Technical page'!$AU$124:$BD$168,3,0)</f>
        <v>3</v>
      </c>
      <c r="H176" t="str">
        <f t="shared" si="11"/>
        <v>compliant</v>
      </c>
      <c r="J176" s="14" t="str">
        <f>VLOOKUP(E176,'Chapter 2'!$C$6:$D$282,2,0)</f>
        <v>Jakým způsobem zajišťuje organizace správně kompetence všech pracovníků, týkající se environmentálních požadavků, které souvisejí s jejich pracovní náplní?</v>
      </c>
    </row>
    <row r="177" spans="1:10" x14ac:dyDescent="0.2">
      <c r="A177" s="212"/>
      <c r="E177" t="str">
        <f>'Technical page'!B168</f>
        <v>Q2.45</v>
      </c>
      <c r="F177">
        <f>'Technical page'!C168</f>
        <v>1</v>
      </c>
      <c r="G177" s="13">
        <f>VLOOKUP(E177,'Technical page'!$AU$124:$BD$168,3,0)</f>
        <v>1</v>
      </c>
      <c r="H177" t="str">
        <f t="shared" si="11"/>
        <v>compliant</v>
      </c>
      <c r="J177" s="14" t="str">
        <f>VLOOKUP(E177,'Chapter 2'!$C$6:$D$282,2,0)</f>
        <v>Jakým způsobem jsou zainteresované strany organizace informovány o environmentálních aspektech a jejich možných dopadech?</v>
      </c>
    </row>
    <row r="178" spans="1:10" x14ac:dyDescent="0.2">
      <c r="A178" s="212"/>
      <c r="E178" s="45" t="s">
        <v>56</v>
      </c>
      <c r="F178" s="8"/>
      <c r="G178" s="13"/>
    </row>
    <row r="179" spans="1:10" hidden="1" x14ac:dyDescent="0.2">
      <c r="A179" s="212"/>
      <c r="E179" t="str">
        <f>'Technical page'!$B$406</f>
        <v>Q3.1</v>
      </c>
      <c r="F179" s="8">
        <f>'Technical page'!$C$406</f>
        <v>3</v>
      </c>
      <c r="G179" s="13" t="str">
        <f>VLOOKUP(E179,'Technical page'!$AU$406:$BD$418,3,0)</f>
        <v>-</v>
      </c>
      <c r="H179" t="str">
        <f t="shared" ref="H179:H188" si="12">IF(G179="-","n.a.",IF(F179-G179&gt;-1,"compliant","increase score"))</f>
        <v>n.a.</v>
      </c>
      <c r="J179" s="14" t="str">
        <f>VLOOKUP(E179,'Chapter 3'!$C$6:$D$89,2,0)</f>
        <v>Zavedla organizace proces pro navrhování a vývoj nových 
produktů a služeb?</v>
      </c>
    </row>
    <row r="180" spans="1:10" hidden="1" x14ac:dyDescent="0.2">
      <c r="A180" s="212"/>
      <c r="E180" t="str">
        <f>'Technical page'!$B$407</f>
        <v>Q3.2</v>
      </c>
      <c r="F180" s="8">
        <f>'Technical page'!$C$407</f>
        <v>2</v>
      </c>
      <c r="G180" s="13" t="str">
        <f>VLOOKUP(E180,'Technical page'!$AU$406:$BD$418,3,0)</f>
        <v>-</v>
      </c>
      <c r="H180" t="str">
        <f t="shared" si="12"/>
        <v>n.a.</v>
      </c>
      <c r="J180" s="14" t="str">
        <f>VLOOKUP(E180,'Chapter 3'!$C$6:$D$89,2,0)</f>
        <v xml:space="preserve">Má organizace k dispozici proces hodnocení a stanovení priorit svých produktů pro charakterizaci rizik a řízení rizik?
</v>
      </c>
    </row>
    <row r="181" spans="1:10" hidden="1" x14ac:dyDescent="0.2">
      <c r="A181" s="212"/>
      <c r="E181" t="str">
        <f>'Technical page'!$B$408</f>
        <v>Q3.3</v>
      </c>
      <c r="F181" s="8">
        <f>'Technical page'!$C$408</f>
        <v>4</v>
      </c>
      <c r="G181" s="13" t="str">
        <f>VLOOKUP(E181,'Technical page'!$AU$406:$BD$418,3,0)</f>
        <v>-</v>
      </c>
      <c r="H181" t="str">
        <f t="shared" si="12"/>
        <v>n.a.</v>
      </c>
      <c r="J181" s="14" t="str">
        <f>VLOOKUP(E181,'Chapter 3'!$C$6:$D$89,2,0)</f>
        <v>Zavedla organizace systém pro sledování použitelnosti, změn a dodržování interních a externích požadavků souvisejících s řízením bezpečnosti chemických látek?</v>
      </c>
    </row>
    <row r="182" spans="1:10" hidden="1" x14ac:dyDescent="0.2">
      <c r="A182" s="212"/>
      <c r="E182" t="str">
        <f>'Technical page'!$B$409</f>
        <v>Q3.4</v>
      </c>
      <c r="F182" s="8">
        <f>'Technical page'!$C$409</f>
        <v>3</v>
      </c>
      <c r="G182" s="13" t="str">
        <f>VLOOKUP(E182,'Technical page'!$AU$406:$BD$418,3,0)</f>
        <v>-</v>
      </c>
      <c r="H182" t="str">
        <f t="shared" si="12"/>
        <v>n.a.</v>
      </c>
      <c r="J182" s="14" t="str">
        <f>VLOOKUP(E182,'Chapter 3'!$C$6:$D$89,2,0)</f>
        <v>Zavedla organizace systém na správu existujících informací o rizicích svých produktů?</v>
      </c>
    </row>
    <row r="183" spans="1:10" hidden="1" x14ac:dyDescent="0.2">
      <c r="A183" s="212"/>
      <c r="E183" t="str">
        <f>'Technical page'!$B$410</f>
        <v>Q3.5</v>
      </c>
      <c r="F183" s="8">
        <f>'Technical page'!$C$410</f>
        <v>4</v>
      </c>
      <c r="G183" s="13" t="str">
        <f>VLOOKUP(E183,'Technical page'!$AU$406:$BD$418,3,0)</f>
        <v>-</v>
      </c>
      <c r="H183" t="str">
        <f t="shared" si="12"/>
        <v>n.a.</v>
      </c>
      <c r="J183" s="14" t="str">
        <f>VLOOKUP(E183,'Chapter 3'!$C$6:$D$89,2,0)</f>
        <v>Zavedla organizace proces řízení informací o používání a expozici svých produktů?</v>
      </c>
    </row>
    <row r="184" spans="1:10" hidden="1" x14ac:dyDescent="0.2">
      <c r="A184" s="212"/>
      <c r="E184" t="str">
        <f>'Technical page'!$B$411</f>
        <v>Q3.6</v>
      </c>
      <c r="F184" s="8">
        <f>'Technical page'!$C$411</f>
        <v>2</v>
      </c>
      <c r="G184" s="13" t="str">
        <f>VLOOKUP(E184,'Technical page'!$AU$406:$BD$418,3,0)</f>
        <v>-</v>
      </c>
      <c r="H184" t="str">
        <f t="shared" si="12"/>
        <v>n.a.</v>
      </c>
      <c r="J184" s="14" t="str">
        <f>VLOOKUP(E184,'Chapter 3'!$C$6:$D$89,2,0)</f>
        <v>Zavedla organizace proces na správu nových informací?</v>
      </c>
    </row>
    <row r="185" spans="1:10" hidden="1" x14ac:dyDescent="0.2">
      <c r="A185" s="212"/>
      <c r="E185" t="str">
        <f>'Technical page'!$B$412</f>
        <v>Q3.7</v>
      </c>
      <c r="F185" s="8">
        <f>'Technical page'!$C$412</f>
        <v>4</v>
      </c>
      <c r="G185" s="13" t="str">
        <f>VLOOKUP(E185,'Technical page'!$AU$406:$BD$418,3,0)</f>
        <v>-</v>
      </c>
      <c r="H185" t="str">
        <f t="shared" si="12"/>
        <v>n.a.</v>
      </c>
      <c r="J185" s="14" t="str">
        <f>VLOOKUP(E185,'Chapter 3'!$C$6:$D$89,2,0)</f>
        <v>Zavedla organizace proces charakterizace rizik na základě shromážděných informací?</v>
      </c>
    </row>
    <row r="186" spans="1:10" hidden="1" x14ac:dyDescent="0.2">
      <c r="A186" s="212"/>
      <c r="E186" t="str">
        <f>'Technical page'!$B$413</f>
        <v>Q3.8</v>
      </c>
      <c r="F186" s="8">
        <f>'Technical page'!$C$413</f>
        <v>4</v>
      </c>
      <c r="G186" s="13" t="str">
        <f>VLOOKUP(E186,'Technical page'!$AU$406:$BD$418,3,0)</f>
        <v>-</v>
      </c>
      <c r="H186" t="str">
        <f t="shared" si="12"/>
        <v>n.a.</v>
      </c>
      <c r="J186" s="14" t="str">
        <f>VLOOKUP(E186,'Chapter 3'!$C$6:$D$89,2,0)</f>
        <v>Zavedla organizace proces řízení rizik na základě shromážděných informací?</v>
      </c>
    </row>
    <row r="187" spans="1:10" hidden="1" x14ac:dyDescent="0.2">
      <c r="A187" s="212"/>
      <c r="E187" t="str">
        <f>'Technical page'!$B$414</f>
        <v>Q3.9</v>
      </c>
      <c r="F187" s="8">
        <f>'Technical page'!$C$414</f>
        <v>4</v>
      </c>
      <c r="G187" s="13" t="str">
        <f>VLOOKUP(E187,'Technical page'!$AU$406:$BD$418,3,0)</f>
        <v>-</v>
      </c>
      <c r="H187" t="str">
        <f t="shared" si="12"/>
        <v>n.a.</v>
      </c>
      <c r="J187" s="14" t="str">
        <f>VLOOKUP(E187,'Chapter 3'!$C$6:$D$89,2,0)</f>
        <v xml:space="preserve">Zavedla organizace účinný proces sledování svých produktů po dodání a provádění nápravných opatření?
</v>
      </c>
    </row>
    <row r="188" spans="1:10" hidden="1" x14ac:dyDescent="0.2">
      <c r="A188" s="212"/>
      <c r="E188" t="str">
        <f>'Technical page'!$B$415</f>
        <v>Q3.10</v>
      </c>
      <c r="F188" s="8">
        <f>'Technical page'!$C$415</f>
        <v>3</v>
      </c>
      <c r="G188" s="13" t="str">
        <f>VLOOKUP(E188,'Technical page'!$AU$406:$BD$418,3,0)</f>
        <v>-</v>
      </c>
      <c r="H188" t="str">
        <f t="shared" si="12"/>
        <v>n.a.</v>
      </c>
      <c r="J188" s="14" t="str">
        <f>VLOOKUP(E188,'Chapter 3'!$C$6:$D$89,2,0)</f>
        <v>Poskytuje organizace efektivní komunikaci v rámci dodavatelského řetězce ohledně opatření k řízení rizik, které se vztahují na jejich produkty?</v>
      </c>
    </row>
    <row r="189" spans="1:10" x14ac:dyDescent="0.2">
      <c r="A189" s="212"/>
      <c r="E189" s="45" t="s">
        <v>414</v>
      </c>
      <c r="F189" s="8"/>
      <c r="G189" s="13"/>
    </row>
    <row r="190" spans="1:10" hidden="1" x14ac:dyDescent="0.2">
      <c r="A190" s="212"/>
      <c r="E190" t="str">
        <f>'Technical page'!B482</f>
        <v>Q4.1</v>
      </c>
      <c r="F190">
        <f>'Technical page'!C482</f>
        <v>2</v>
      </c>
      <c r="G190" s="13" t="str">
        <f>VLOOKUP(E190,'Technical page'!$AU$482:$BD$489,3,0)</f>
        <v>-</v>
      </c>
      <c r="H190" t="str">
        <f t="shared" ref="H190" si="13">IF(G190="-","n.a.",IF(F190-G190&gt;-1,"compliant","increase score"))</f>
        <v>n.a.</v>
      </c>
      <c r="J190" s="14" t="str">
        <f>VLOOKUP(E190,'Chapter 4'!$C$6:$D$91,2,0)</f>
        <v>Jak se organizace zavázala k odpovědnému získávání zdrojů?</v>
      </c>
    </row>
    <row r="191" spans="1:10" hidden="1" x14ac:dyDescent="0.2">
      <c r="A191" s="212"/>
      <c r="E191" t="str">
        <f>'Technical page'!B483</f>
        <v>Q4.2</v>
      </c>
      <c r="F191">
        <f>'Technical page'!C483</f>
        <v>4</v>
      </c>
      <c r="G191" s="13" t="str">
        <f>VLOOKUP(E191,'Technical page'!$AU$482:$BD$489,3,0)</f>
        <v>-</v>
      </c>
      <c r="H191" t="str">
        <f t="shared" ref="H191:H197" si="14">IF(G191="-","n.a.",IF(F191-G191&gt;-1,"compliant","increase score"))</f>
        <v>n.a.</v>
      </c>
      <c r="J191" s="14" t="str">
        <f>VLOOKUP(E191,'Chapter 4'!$C$6:$D$91,2,0)</f>
        <v>Jak organizace zlepšuje spolupráci v dodavatelském řetězci?</v>
      </c>
    </row>
    <row r="192" spans="1:10" hidden="1" x14ac:dyDescent="0.2">
      <c r="A192" s="212"/>
      <c r="E192" t="str">
        <f>'Technical page'!B484</f>
        <v>Q4.3</v>
      </c>
      <c r="F192">
        <f>'Technical page'!C484</f>
        <v>4</v>
      </c>
      <c r="G192" s="13" t="str">
        <f>VLOOKUP(E192,'Technical page'!$AU$482:$BD$489,3,0)</f>
        <v>-</v>
      </c>
      <c r="H192" t="str">
        <f t="shared" si="14"/>
        <v>n.a.</v>
      </c>
      <c r="J192" s="14" t="str">
        <f>VLOOKUP(E192,'Chapter 4'!$C$6:$D$91,2,0)</f>
        <v>Jakým způsobem vyjadřuje organizace svůj závazek vůči podnikatelské etice?</v>
      </c>
    </row>
    <row r="193" spans="1:10" hidden="1" x14ac:dyDescent="0.2">
      <c r="A193" s="212"/>
      <c r="E193" t="str">
        <f>'Technical page'!B485</f>
        <v>Q4.4</v>
      </c>
      <c r="F193">
        <f>'Technical page'!C485</f>
        <v>4</v>
      </c>
      <c r="G193" s="13" t="str">
        <f>VLOOKUP(E193,'Technical page'!$AU$482:$BD$489,3,0)</f>
        <v>-</v>
      </c>
      <c r="H193" t="str">
        <f t="shared" si="14"/>
        <v>n.a.</v>
      </c>
      <c r="J193" s="14" t="str">
        <f>VLOOKUP(E193,'Chapter 4'!$C$6:$D$91,2,0)</f>
        <v>Jakým způsobem řeší organizace sociální problematiku a lidská práva v rámci spolupráce s obchodními partnery?</v>
      </c>
    </row>
    <row r="194" spans="1:10" hidden="1" x14ac:dyDescent="0.2">
      <c r="A194" s="212"/>
      <c r="E194" t="str">
        <f>'Technical page'!B486</f>
        <v>Q4.5</v>
      </c>
      <c r="F194">
        <f>'Technical page'!C486</f>
        <v>4</v>
      </c>
      <c r="G194" s="13" t="str">
        <f>VLOOKUP(E194,'Technical page'!$AU$482:$BD$489,3,0)</f>
        <v>-</v>
      </c>
      <c r="H194" t="str">
        <f t="shared" si="14"/>
        <v>n.a.</v>
      </c>
      <c r="J194" s="14" t="str">
        <f>VLOOKUP(E194,'Chapter 4'!$C$6:$D$91,2,0)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row>
    <row r="195" spans="1:10" hidden="1" x14ac:dyDescent="0.2">
      <c r="A195" s="212"/>
      <c r="E195" t="str">
        <f>'Technical page'!B487</f>
        <v>Q4.6</v>
      </c>
      <c r="F195">
        <f>'Technical page'!C487</f>
        <v>3</v>
      </c>
      <c r="G195" s="13" t="str">
        <f>VLOOKUP(E195,'Technical page'!$AU$482:$BD$489,3,0)</f>
        <v>-</v>
      </c>
      <c r="H195" t="str">
        <f t="shared" si="14"/>
        <v>n.a.</v>
      </c>
      <c r="J195" s="14" t="str">
        <f>VLOOKUP(E195,'Chapter 4'!$C$6:$D$91,2,0)</f>
        <v>Jakým způsobem zabezpečuje organizace splnění svých požadavků ze strany logistických partnerů?</v>
      </c>
    </row>
    <row r="196" spans="1:10" hidden="1" x14ac:dyDescent="0.2">
      <c r="A196" s="212"/>
      <c r="E196" t="str">
        <f>'Technical page'!B488</f>
        <v>Q4.7</v>
      </c>
      <c r="F196">
        <f>'Technical page'!C488</f>
        <v>3</v>
      </c>
      <c r="G196" s="13" t="str">
        <f>VLOOKUP(E196,'Technical page'!$AU$482:$BD$489,3,0)</f>
        <v>-</v>
      </c>
      <c r="H196" t="str">
        <f t="shared" si="14"/>
        <v>n.a.</v>
      </c>
      <c r="J196" s="14" t="str">
        <f>VLOOKUP(E196,'Chapter 4'!$C$6:$D$91,2,0)</f>
        <v>Jakým způsobem organizace chrání a zabezpečuje majetek a údaje následných uživatelů nebo externích poskytovatelů, které se používají nebo začleňují do produktů a služeb?</v>
      </c>
    </row>
    <row r="197" spans="1:10" hidden="1" x14ac:dyDescent="0.2">
      <c r="A197" s="212"/>
      <c r="E197" t="str">
        <f>'Technical page'!B489</f>
        <v>Q4.8</v>
      </c>
      <c r="F197">
        <f>'Technical page'!C489</f>
        <v>4</v>
      </c>
      <c r="G197" s="13" t="str">
        <f>VLOOKUP(E197,'Technical page'!$AU$482:$BD$489,3,0)</f>
        <v>-</v>
      </c>
      <c r="H197" t="str">
        <f t="shared" si="14"/>
        <v>n.a.</v>
      </c>
      <c r="J197" s="14" t="str">
        <f>VLOOKUP(E197,'Chapter 4'!$C$6:$D$91,2,0)</f>
        <v>Co zahrnuje dialog s následnými uživateli?</v>
      </c>
    </row>
    <row r="198" spans="1:10" x14ac:dyDescent="0.2">
      <c r="A198" s="212"/>
      <c r="E198" s="45" t="s">
        <v>415</v>
      </c>
      <c r="G198" s="13"/>
    </row>
    <row r="199" spans="1:10" x14ac:dyDescent="0.2">
      <c r="A199" s="212"/>
      <c r="E199" t="str">
        <f>'Technical page'!B544</f>
        <v>Q5.1</v>
      </c>
      <c r="F199">
        <f>'Technical page'!C544</f>
        <v>4</v>
      </c>
      <c r="G199" s="13">
        <f>VLOOKUP(E199,'Technical page'!$AU$544:$BD$548,3,0)</f>
        <v>3</v>
      </c>
      <c r="H199" t="str">
        <f t="shared" ref="H199" si="15">IF(G199="-","n.a.",IF(F199-G199&gt;-1,"compliant","increase score"))</f>
        <v>compliant</v>
      </c>
      <c r="J199" s="14" t="str">
        <f>VLOOKUP(E199,'Chapter 5'!$C$6:$D$89,2,0)</f>
        <v>Jakým způsobem zapojuje organizace své externí zainteresované strany a naplňuje jejich očekávání?</v>
      </c>
    </row>
    <row r="200" spans="1:10" hidden="1" x14ac:dyDescent="0.2">
      <c r="A200" s="212"/>
      <c r="E200" t="str">
        <f>'Technical page'!B545</f>
        <v>Q5.2</v>
      </c>
      <c r="F200">
        <f>'Technical page'!C545</f>
        <v>3</v>
      </c>
      <c r="G200" s="13" t="str">
        <f>VLOOKUP(E200,'Technical page'!$AU$544:$BD$548,3,0)</f>
        <v>-</v>
      </c>
      <c r="H200" t="str">
        <f t="shared" ref="H200:H203" si="16">IF(G200="-","n.a.",IF(F200-G200&gt;-1,"compliant","increase score"))</f>
        <v>n.a.</v>
      </c>
      <c r="J200" s="14" t="str">
        <f>VLOOKUP(E200,'Chapter 5'!$C$6:$D$89,2,0)</f>
        <v>Jakým způsobem vede organizace dialog s veřejností, úřady a dalšími zainteresovanými stranami, včetně místních komunit a zákazníků v souvislosti s HSE&amp;S v rámci jejich činností, produktů a služeb?</v>
      </c>
    </row>
    <row r="201" spans="1:10" hidden="1" x14ac:dyDescent="0.2">
      <c r="A201" s="212"/>
      <c r="E201" t="str">
        <f>'Technical page'!B546</f>
        <v>Q5.3</v>
      </c>
      <c r="F201">
        <f>'Technical page'!C546</f>
        <v>4</v>
      </c>
      <c r="G201" s="13" t="str">
        <f>VLOOKUP(E201,'Technical page'!$AU$544:$BD$548,3,0)</f>
        <v>-</v>
      </c>
      <c r="H201" t="str">
        <f t="shared" si="16"/>
        <v>n.a.</v>
      </c>
      <c r="J201" s="14" t="str">
        <f>VLOOKUP(E201,'Chapter 5'!$C$6:$D$89,2,0)</f>
        <v>Jakým způsobem zveřejňuje organizace informace týkající se
 HSE&amp;S?</v>
      </c>
    </row>
    <row r="202" spans="1:10" hidden="1" x14ac:dyDescent="0.2">
      <c r="A202" s="212"/>
      <c r="E202" t="str">
        <f>'Technical page'!B547</f>
        <v>Q5.4</v>
      </c>
      <c r="F202">
        <f>'Technical page'!C547</f>
        <v>4</v>
      </c>
      <c r="G202" s="13" t="str">
        <f>VLOOKUP(E202,'Technical page'!$AU$544:$BD$548,3,0)</f>
        <v>-</v>
      </c>
      <c r="H202" t="str">
        <f t="shared" si="16"/>
        <v>n.a.</v>
      </c>
      <c r="J202" s="14" t="str">
        <f>VLOOKUP(E202,'Chapter 5'!$C$6:$D$89,2,0)</f>
        <v>Jakým způsobem podporuje organizace místní komunity?</v>
      </c>
    </row>
    <row r="203" spans="1:10" hidden="1" x14ac:dyDescent="0.2">
      <c r="A203" s="212"/>
      <c r="E203" t="str">
        <f>'Technical page'!B548</f>
        <v>Q5.5</v>
      </c>
      <c r="F203">
        <f>'Technical page'!C548</f>
        <v>4</v>
      </c>
      <c r="G203" s="13" t="str">
        <f>VLOOKUP(E203,'Technical page'!$AU$544:$BD$548,3,0)</f>
        <v>-</v>
      </c>
      <c r="H203" t="str">
        <f t="shared" si="16"/>
        <v>n.a.</v>
      </c>
      <c r="J203" s="14" t="str">
        <f>VLOOKUP(E203,'Chapter 5'!$C$6:$D$89,2,0)</f>
        <v>Jakým způsobem stimuluje organizace místní zaměstnanost a vzdělávání?</v>
      </c>
    </row>
    <row r="204" spans="1:10" x14ac:dyDescent="0.2">
      <c r="A204" s="212"/>
      <c r="E204" s="45" t="s">
        <v>416</v>
      </c>
      <c r="G204" s="13"/>
    </row>
    <row r="205" spans="1:10" hidden="1" x14ac:dyDescent="0.2">
      <c r="A205" s="212"/>
      <c r="E205" t="str">
        <f>'Technical page'!B584</f>
        <v>Q6.1</v>
      </c>
      <c r="F205">
        <f>'Technical page'!C584</f>
        <v>3</v>
      </c>
      <c r="G205" s="13" t="str">
        <f>VLOOKUP(E205,'Technical page'!$AU$584:$BD$600,3,0)</f>
        <v>-</v>
      </c>
      <c r="H205" t="str">
        <f>IF(G205="-","n.a.",IF(F205-G205&gt;-1,"compliant","increase score"))</f>
        <v>n.a.</v>
      </c>
      <c r="J205" s="14" t="str">
        <f>VLOOKUP(E205,'Chapter 6'!$C$6:$D$120,2,0)</f>
        <v>Jakým způsobem definuje organizace významné problémy a závažnost?</v>
      </c>
    </row>
    <row r="206" spans="1:10" hidden="1" x14ac:dyDescent="0.2">
      <c r="A206" s="212"/>
      <c r="E206" t="str">
        <f>'Technical page'!B585</f>
        <v>Q6.2</v>
      </c>
      <c r="F206">
        <f>'Technical page'!C585</f>
        <v>4</v>
      </c>
      <c r="G206" s="13" t="str">
        <f>VLOOKUP(E206,'Technical page'!$AU$584:$BD$600,3,0)</f>
        <v>-</v>
      </c>
      <c r="H206" t="str">
        <f t="shared" ref="H206:H221" si="17">IF(G206="-","n.a.",IF(F206-G206&gt;-1,"compliant","increase score"))</f>
        <v>n.a.</v>
      </c>
      <c r="J206" s="14" t="str">
        <f>VLOOKUP(E206,'Chapter 6'!$C$6:$D$120,2,0)</f>
        <v>Jakým způsobem hodlá organizace přispívat k udržitelnému rozvoji?</v>
      </c>
    </row>
    <row r="207" spans="1:10" hidden="1" x14ac:dyDescent="0.2">
      <c r="A207" s="212"/>
      <c r="E207" t="str">
        <f>'Technical page'!B586</f>
        <v>Q6.3</v>
      </c>
      <c r="F207">
        <f>'Technical page'!C586</f>
        <v>3</v>
      </c>
      <c r="G207" s="13" t="str">
        <f>VLOOKUP(E207,'Technical page'!$AU$584:$BD$600,3,0)</f>
        <v>-</v>
      </c>
      <c r="H207" t="str">
        <f t="shared" si="17"/>
        <v>n.a.</v>
      </c>
      <c r="J207" s="14" t="str">
        <f>VLOOKUP(E207,'Chapter 6'!$C$6:$D$120,2,0)</f>
        <v>Jakým způsobem komunikuje organizace zainteresovaných stran na téma udržitelnosti?</v>
      </c>
    </row>
    <row r="208" spans="1:10" hidden="1" x14ac:dyDescent="0.2">
      <c r="A208" s="212"/>
      <c r="E208" t="str">
        <f>'Technical page'!B587</f>
        <v>Q6.4</v>
      </c>
      <c r="F208">
        <f>'Technical page'!C587</f>
        <v>2</v>
      </c>
      <c r="G208" s="13" t="str">
        <f>VLOOKUP(E208,'Technical page'!$AU$584:$BD$600,3,0)</f>
        <v>-</v>
      </c>
      <c r="H208" t="str">
        <f t="shared" si="17"/>
        <v>n.a.</v>
      </c>
      <c r="J208" s="14" t="str">
        <f>VLOOKUP(E208,'Chapter 6'!$C$6:$D$120,2,0)</f>
        <v>Má organizace zavedený proces navrhování výrobků s lepšími výsledky udržitelnosti?</v>
      </c>
    </row>
    <row r="209" spans="1:23" hidden="1" x14ac:dyDescent="0.2">
      <c r="A209" s="212"/>
      <c r="E209" t="str">
        <f>'Technical page'!B588</f>
        <v>Q6.5</v>
      </c>
      <c r="F209">
        <f>'Technical page'!C588</f>
        <v>2</v>
      </c>
      <c r="G209" s="13" t="str">
        <f>VLOOKUP(E209,'Technical page'!$AU$584:$BD$600,3,0)</f>
        <v>-</v>
      </c>
      <c r="H209" t="str">
        <f t="shared" si="17"/>
        <v>n.a.</v>
      </c>
      <c r="J209" s="14" t="str">
        <f>VLOOKUP(E209,'Chapter 6'!$C$6:$D$120,2,0)</f>
        <v>Jakým způsobem zvyšuje organizace efektivnost zdrojů ve svých výrobních procesech?</v>
      </c>
    </row>
    <row r="210" spans="1:23" hidden="1" x14ac:dyDescent="0.2">
      <c r="A210" s="212"/>
      <c r="E210" t="str">
        <f>'Technical page'!B589</f>
        <v>Q6.6</v>
      </c>
      <c r="F210">
        <f>'Technical page'!C589</f>
        <v>3</v>
      </c>
      <c r="G210" s="13" t="str">
        <f>VLOOKUP(E210,'Technical page'!$AU$584:$BD$600,3,0)</f>
        <v>-</v>
      </c>
      <c r="H210" t="str">
        <f t="shared" si="17"/>
        <v>n.a.</v>
      </c>
      <c r="J210" s="14" t="str">
        <f>VLOOKUP(E210,'Chapter 6'!$C$6:$D$120,2,0)</f>
        <v>Jakým způsobem stimuluje organizace oběhové hospodářství prostřednictvím svých produktů?</v>
      </c>
    </row>
    <row r="211" spans="1:23" hidden="1" x14ac:dyDescent="0.2">
      <c r="A211" s="212"/>
      <c r="E211" t="str">
        <f>'Technical page'!B590</f>
        <v>Q6.7</v>
      </c>
      <c r="F211">
        <f>'Technical page'!C590</f>
        <v>4</v>
      </c>
      <c r="G211" s="13" t="str">
        <f>VLOOKUP(E211,'Technical page'!$AU$584:$BD$600,3,0)</f>
        <v>-</v>
      </c>
      <c r="H211" t="str">
        <f t="shared" si="17"/>
        <v>n.a.</v>
      </c>
      <c r="J211" s="14" t="str">
        <f>VLOOKUP(E211,'Chapter 6'!$C$6:$D$120,2,0)</f>
        <v>Jakým způsobem podporuje organizace inovace při vývoji produktů a řešení, které odpovídají výzvám udržitelnosti?</v>
      </c>
    </row>
    <row r="212" spans="1:23" hidden="1" x14ac:dyDescent="0.2">
      <c r="A212" s="212"/>
      <c r="E212" t="str">
        <f>'Technical page'!B591</f>
        <v>Q6.8</v>
      </c>
      <c r="F212">
        <f>'Technical page'!C591</f>
        <v>3</v>
      </c>
      <c r="G212" s="13" t="str">
        <f>VLOOKUP(E212,'Technical page'!$AU$584:$BD$600,3,0)</f>
        <v>-</v>
      </c>
      <c r="H212" t="str">
        <f t="shared" si="17"/>
        <v>n.a.</v>
      </c>
      <c r="J212" s="14" t="str">
        <f>VLOOKUP(E212,'Chapter 6'!$C$6:$D$120,2,0)</f>
        <v>Jakým způsobem stimuluje organizace inovaci a spolupráci?</v>
      </c>
    </row>
    <row r="213" spans="1:23" hidden="1" x14ac:dyDescent="0.2">
      <c r="A213" s="212"/>
      <c r="E213" t="str">
        <f>'Technical page'!B592</f>
        <v>Q6.9</v>
      </c>
      <c r="F213">
        <f>'Technical page'!C592</f>
        <v>3</v>
      </c>
      <c r="G213" s="13" t="str">
        <f>VLOOKUP(E213,'Technical page'!$AU$584:$BD$600,3,0)</f>
        <v>-</v>
      </c>
      <c r="H213" t="str">
        <f t="shared" si="17"/>
        <v>n.a.</v>
      </c>
      <c r="J213" s="14" t="str">
        <f>VLOOKUP(E213,'Chapter 6'!$C$6:$D$120,2,0)</f>
        <v>Jakým způsobem podporuje organizace udržitelné způsoby spotřeby?</v>
      </c>
    </row>
    <row r="214" spans="1:23" hidden="1" x14ac:dyDescent="0.2">
      <c r="A214" s="212"/>
      <c r="E214" t="str">
        <f>'Technical page'!B593</f>
        <v>Q6.10</v>
      </c>
      <c r="F214">
        <f>'Technical page'!C593</f>
        <v>4</v>
      </c>
      <c r="G214" s="13" t="str">
        <f>VLOOKUP(E214,'Technical page'!$AU$584:$BD$600,3,0)</f>
        <v>-</v>
      </c>
      <c r="H214" t="str">
        <f t="shared" si="17"/>
        <v>n.a.</v>
      </c>
      <c r="J214" s="14" t="str">
        <f>VLOOKUP(E214,'Chapter 6'!$C$6:$D$120,2,0)</f>
        <v>Jakým způsobem organizace kontroluje a optimalizuje spotřebu vody?</v>
      </c>
    </row>
    <row r="215" spans="1:23" hidden="1" x14ac:dyDescent="0.2">
      <c r="A215" s="212"/>
      <c r="E215" t="str">
        <f>'Technical page'!B594</f>
        <v>Q6.11</v>
      </c>
      <c r="F215">
        <f>'Technical page'!C594</f>
        <v>2</v>
      </c>
      <c r="G215" s="13" t="str">
        <f>VLOOKUP(E215,'Technical page'!$AU$584:$BD$600,3,0)</f>
        <v>-</v>
      </c>
      <c r="H215" t="str">
        <f t="shared" si="17"/>
        <v>n.a.</v>
      </c>
      <c r="J215" s="14" t="str">
        <f>VLOOKUP(E215,'Chapter 6'!$C$6:$D$120,2,0)</f>
        <v>Jakým způsobem se řídí vliv organizace na biodiverzitu a ekosystém?</v>
      </c>
    </row>
    <row r="216" spans="1:23" hidden="1" x14ac:dyDescent="0.2">
      <c r="A216" s="212"/>
      <c r="E216" t="str">
        <f>'Technical page'!B595</f>
        <v>Q6.12</v>
      </c>
      <c r="F216">
        <f>'Technical page'!C595</f>
        <v>3</v>
      </c>
      <c r="G216" s="13" t="str">
        <f>VLOOKUP(E216,'Technical page'!$AU$584:$BD$600,3,0)</f>
        <v>-</v>
      </c>
      <c r="H216" t="str">
        <f t="shared" si="17"/>
        <v>n.a.</v>
      </c>
      <c r="J216" s="14" t="str">
        <f>VLOOKUP(E216,'Chapter 6'!$C$6:$D$120,2,0)</f>
        <v>Jakým způsobem posuzuje organizace svou závislost na přírodních zdrojích (ekosystémech)?</v>
      </c>
    </row>
    <row r="217" spans="1:23" hidden="1" x14ac:dyDescent="0.2">
      <c r="A217" s="212"/>
      <c r="E217" t="str">
        <f>'Technical page'!B596</f>
        <v>Q6.13</v>
      </c>
      <c r="F217">
        <f>'Technical page'!C596</f>
        <v>4</v>
      </c>
      <c r="G217" s="13" t="str">
        <f>VLOOKUP(E217,'Technical page'!$AU$584:$BD$600,3,0)</f>
        <v>-</v>
      </c>
      <c r="H217" t="str">
        <f t="shared" si="17"/>
        <v>n.a.</v>
      </c>
      <c r="J217" s="14" t="str">
        <f>VLOOKUP(E217,'Chapter 6'!$C$6:$D$120,2,0)</f>
        <v>Jakým způsobem řídí organizace svou spotřebu energie?</v>
      </c>
    </row>
    <row r="218" spans="1:23" hidden="1" x14ac:dyDescent="0.2">
      <c r="A218" s="212"/>
      <c r="E218" t="str">
        <f>'Technical page'!B597</f>
        <v>Q6.14</v>
      </c>
      <c r="F218">
        <f>'Technical page'!C597</f>
        <v>3</v>
      </c>
      <c r="G218" s="13" t="str">
        <f>VLOOKUP(E218,'Technical page'!$AU$584:$BD$600,3,0)</f>
        <v>-</v>
      </c>
      <c r="H218" t="str">
        <f t="shared" si="17"/>
        <v>n.a.</v>
      </c>
      <c r="J218" s="14" t="str">
        <f>VLOOKUP(E218,'Chapter 6'!$C$6:$D$120,2,0)</f>
        <v>Jakým způsobem řídí organizace emise skleníkových plynů (kromě úspor energie)?</v>
      </c>
    </row>
    <row r="219" spans="1:23" hidden="1" x14ac:dyDescent="0.2">
      <c r="A219" s="212"/>
      <c r="E219" t="str">
        <f>'Technical page'!B598</f>
        <v>Q6.15</v>
      </c>
      <c r="F219">
        <f>'Technical page'!C598</f>
        <v>1</v>
      </c>
      <c r="G219" s="13" t="str">
        <f>VLOOKUP(E219,'Technical page'!$AU$584:$BD$600,3,0)</f>
        <v>-</v>
      </c>
      <c r="H219" t="str">
        <f t="shared" si="17"/>
        <v>n.a.</v>
      </c>
      <c r="J219" s="14" t="str">
        <f>VLOOKUP(E219,'Chapter 6'!$C$6:$D$120,2,0)</f>
        <v>Jaká je strategie organizace na snižování emisí skleníkových plynů?</v>
      </c>
    </row>
    <row r="220" spans="1:23" x14ac:dyDescent="0.2">
      <c r="A220" s="212"/>
      <c r="E220" t="str">
        <f>'Technical page'!B599</f>
        <v>Q6.16</v>
      </c>
      <c r="F220">
        <f>'Technical page'!C599</f>
        <v>2</v>
      </c>
      <c r="G220" s="13">
        <f>VLOOKUP(E220,'Technical page'!$AU$584:$BD$600,3,0)</f>
        <v>3</v>
      </c>
      <c r="H220" t="str">
        <f>IF(G220="-","n.a.",IF(F220-G220&gt;-1,"compliant","increase score"))</f>
        <v>increase score</v>
      </c>
      <c r="J220" s="14" t="str">
        <f>VLOOKUP(E220,'Chapter 6'!$C$6:$D$120,2,0)</f>
        <v xml:space="preserve">Jakým způsobem se organizace připravuje na klimatické změny? </v>
      </c>
    </row>
    <row r="221" spans="1:23" hidden="1" x14ac:dyDescent="0.2">
      <c r="A221" s="212"/>
      <c r="E221" t="str">
        <f>'Technical page'!B600</f>
        <v>Q6.17</v>
      </c>
      <c r="F221">
        <f>'Technical page'!C600</f>
        <v>2</v>
      </c>
      <c r="G221" s="13" t="str">
        <f>VLOOKUP(E221,'Technical page'!$AU$584:$BD$600,3,0)</f>
        <v>-</v>
      </c>
      <c r="H221" t="str">
        <f t="shared" si="17"/>
        <v>n.a.</v>
      </c>
      <c r="J221" s="14" t="str">
        <f>VLOOKUP(E221,'Chapter 6'!$C$6:$D$120,2,0)</f>
        <v>Jak organizace zajišťuje rovné příležitosti při náboru a během kariéry všech?</v>
      </c>
    </row>
    <row r="222" spans="1:23" x14ac:dyDescent="0.2">
      <c r="A222" s="212"/>
      <c r="G222" s="13"/>
    </row>
    <row r="223" spans="1:23" ht="21" x14ac:dyDescent="0.25">
      <c r="A223" s="212"/>
      <c r="B223" s="213"/>
      <c r="C223" s="217" t="s">
        <v>411</v>
      </c>
      <c r="D223" s="210"/>
      <c r="E223" s="210"/>
      <c r="F223" s="210"/>
      <c r="G223" s="210"/>
      <c r="H223" s="210"/>
      <c r="I223" s="210"/>
      <c r="J223" s="218"/>
      <c r="K223" s="210"/>
      <c r="L223" s="210"/>
      <c r="M223" s="210"/>
      <c r="N223" s="210"/>
      <c r="O223" s="210"/>
      <c r="P223" s="210"/>
      <c r="Q223" s="210"/>
      <c r="R223" s="210"/>
      <c r="S223" s="210"/>
      <c r="T223" s="210"/>
      <c r="U223" s="210"/>
      <c r="V223" s="210"/>
      <c r="W223" s="210"/>
    </row>
    <row r="224" spans="1:23" x14ac:dyDescent="0.2">
      <c r="A224" s="212"/>
      <c r="F224" s="4" t="s">
        <v>205</v>
      </c>
      <c r="G224" s="4" t="s">
        <v>410</v>
      </c>
    </row>
    <row r="225" spans="1:10" x14ac:dyDescent="0.2">
      <c r="A225" s="212"/>
      <c r="E225" s="45" t="s">
        <v>413</v>
      </c>
    </row>
    <row r="226" spans="1:10" x14ac:dyDescent="0.2">
      <c r="A226" s="212"/>
      <c r="E226" t="str">
        <f>'Technical page'!B10</f>
        <v>Q1.1</v>
      </c>
      <c r="F226" s="8">
        <f>'Technical page'!C10</f>
        <v>3</v>
      </c>
      <c r="G226" s="13">
        <f>VLOOKUP(E226,'Technical page'!$AU$10:$BD$25,4,0)</f>
        <v>3</v>
      </c>
      <c r="H226" t="str">
        <f t="shared" ref="H226" si="18">IF(G226="-","n.a.",IF(F226-G226&gt;-1,"compliant","increase score"))</f>
        <v>compliant</v>
      </c>
      <c r="J226" s="14" t="str">
        <f>VLOOKUP(E226,'Chapter 1'!$C$6:$D$112,2,0)</f>
        <v xml:space="preserve">Jak se projevuje závazek plnit povinnosti týkající se dodržování předpisů a zásad Responsible Care = RC (tj. ochrana a podpora zdraví a bezpečnost lidí, životního prostředí a udržitelnosti) na všech úrovních organizace?
</v>
      </c>
    </row>
    <row r="227" spans="1:10" hidden="1" x14ac:dyDescent="0.2">
      <c r="A227" s="212"/>
      <c r="E227" t="str">
        <f>'Technical page'!B11</f>
        <v>Q1.2</v>
      </c>
      <c r="F227" s="8">
        <f>'Technical page'!C11</f>
        <v>4</v>
      </c>
      <c r="G227" s="13" t="str">
        <f>VLOOKUP(E227,'Technical page'!$AU$10:$BD$25,4,0)</f>
        <v>-</v>
      </c>
      <c r="H227" t="str">
        <f t="shared" ref="H227:H243" si="19">IF(G227="-","n.a.",IF(F227-G227&gt;-1,"compliant","increase score"))</f>
        <v>n.a.</v>
      </c>
      <c r="J227" s="14" t="str">
        <f>VLOOKUP(E227,'Chapter 1'!$C$6:$D$112,2,0)</f>
        <v xml:space="preserve">Jakým způsobem řídí organizace příslušná rizika a příležitosti?  </v>
      </c>
    </row>
    <row r="228" spans="1:10" x14ac:dyDescent="0.2">
      <c r="A228" s="212"/>
      <c r="E228" t="str">
        <f>'Technical page'!B12</f>
        <v>Q1.3</v>
      </c>
      <c r="F228" s="8">
        <f>'Technical page'!C12</f>
        <v>3</v>
      </c>
      <c r="G228" s="13">
        <f>VLOOKUP(E228,'Technical page'!$AU$10:$BD$25,4,0)</f>
        <v>2</v>
      </c>
      <c r="H228" t="str">
        <f t="shared" si="19"/>
        <v>compliant</v>
      </c>
      <c r="J228" s="14" t="str">
        <f>VLOOKUP(E228,'Chapter 1'!$C$6:$D$112,2,0)</f>
        <v xml:space="preserve">Jakým způsobem monitoruje organizace svoje zákonné povinnosti? </v>
      </c>
    </row>
    <row r="229" spans="1:10" x14ac:dyDescent="0.2">
      <c r="A229" s="212"/>
      <c r="E229" t="str">
        <f>'Technical page'!B13</f>
        <v>Q1.4</v>
      </c>
      <c r="F229" s="8">
        <f>'Technical page'!C13</f>
        <v>4</v>
      </c>
      <c r="G229" s="13">
        <f>VLOOKUP(E229,'Technical page'!$AU$10:$BD$25,4,0)</f>
        <v>4</v>
      </c>
      <c r="H229" t="str">
        <f t="shared" si="19"/>
        <v>compliant</v>
      </c>
      <c r="J229" s="14" t="str">
        <f>VLOOKUP(E229,'Chapter 1'!$C$6:$D$112,2,0)</f>
        <v>Jakým způsobem top management zajišťuje, že jednotlivé aspekty HSE&amp;S (zdraví, bezpečnosti, ochrany životního prostředí &amp; udržitelnosti) jsou přiřazeny stanoveným rolím v organizaci?</v>
      </c>
    </row>
    <row r="230" spans="1:10" x14ac:dyDescent="0.2">
      <c r="A230" s="212"/>
      <c r="E230" t="str">
        <f>'Technical page'!B14</f>
        <v>Q1.5</v>
      </c>
      <c r="F230" s="8">
        <f>'Technical page'!C14</f>
        <v>3</v>
      </c>
      <c r="G230" s="13">
        <f>VLOOKUP(E230,'Technical page'!$AU$10:$BD$25,4,0)</f>
        <v>3</v>
      </c>
      <c r="H230" t="str">
        <f t="shared" si="19"/>
        <v>compliant</v>
      </c>
      <c r="J230" s="14" t="str">
        <f>VLOOKUP(E230,'Chapter 1'!$C$6:$D$112,2,0)</f>
        <v>Jakým způsobem se top management podílí na řešení záležitostí HSE&amp;S?</v>
      </c>
    </row>
    <row r="231" spans="1:10" hidden="1" x14ac:dyDescent="0.2">
      <c r="A231" s="212"/>
      <c r="E231" t="str">
        <f>'Technical page'!B15</f>
        <v>Q1.6</v>
      </c>
      <c r="F231" s="8">
        <f>'Technical page'!C15</f>
        <v>3</v>
      </c>
      <c r="G231" s="13" t="str">
        <f>VLOOKUP(E231,'Technical page'!$AU$10:$BD$25,4,0)</f>
        <v>-</v>
      </c>
      <c r="H231" t="str">
        <f t="shared" si="19"/>
        <v>n.a.</v>
      </c>
      <c r="J231" s="14" t="str">
        <f>VLOOKUP(E231,'Chapter 1'!$C$6:$D$112,2,0)</f>
        <v xml:space="preserve">Jakým způsobem jsou odpovědnosti HSE&amp;S začleněny do popisů pracovní náplně nebo ročních cílů?
</v>
      </c>
    </row>
    <row r="232" spans="1:10" hidden="1" x14ac:dyDescent="0.2">
      <c r="A232" s="212"/>
      <c r="E232" t="str">
        <f>'Technical page'!B16</f>
        <v>Q1.7</v>
      </c>
      <c r="F232" s="8">
        <f>'Technical page'!C16</f>
        <v>4</v>
      </c>
      <c r="G232" s="13" t="str">
        <f>VLOOKUP(E232,'Technical page'!$AU$10:$BD$25,4,0)</f>
        <v>-</v>
      </c>
      <c r="H232" t="str">
        <f t="shared" si="19"/>
        <v>n.a.</v>
      </c>
      <c r="J232" s="14" t="str">
        <f>VLOOKUP(E232,'Chapter 1'!$C$6:$D$112,2,0)</f>
        <v>Jakým způsobem se řídí (nejdůležitější) procesy v souvislosti s HSE&amp;S?</v>
      </c>
    </row>
    <row r="233" spans="1:10" hidden="1" x14ac:dyDescent="0.2">
      <c r="A233" s="212"/>
      <c r="E233" t="str">
        <f>'Technical page'!B17</f>
        <v>Q1.8</v>
      </c>
      <c r="F233" s="8">
        <f>'Technical page'!C17</f>
        <v>3</v>
      </c>
      <c r="G233" s="13" t="str">
        <f>VLOOKUP(E233,'Technical page'!$AU$10:$BD$25,4,0)</f>
        <v>-</v>
      </c>
      <c r="H233" t="str">
        <f t="shared" si="19"/>
        <v>n.a.</v>
      </c>
      <c r="J233" s="14" t="str">
        <f>VLOOKUP(E233,'Chapter 1'!$C$6:$D$112,2,0)</f>
        <v>Jakým způsobem top management zajišťuje neustálé zlepšování výkonu v oblasti HSE&amp;S (zdraví, bezpečnosti, životního prostředí, energetiky a udržitelnosti)?</v>
      </c>
    </row>
    <row r="234" spans="1:10" hidden="1" x14ac:dyDescent="0.2">
      <c r="A234" s="212"/>
      <c r="E234" t="str">
        <f>'Technical page'!B18</f>
        <v>Q1.9</v>
      </c>
      <c r="F234" s="8">
        <f>'Technical page'!C18</f>
        <v>4</v>
      </c>
      <c r="G234" s="13" t="str">
        <f>VLOOKUP(E234,'Technical page'!$AU$10:$BD$25,4,0)</f>
        <v>-</v>
      </c>
      <c r="H234" t="str">
        <f t="shared" si="19"/>
        <v>n.a.</v>
      </c>
      <c r="J234" s="14" t="str">
        <f>VLOOKUP(E234,'Chapter 1'!$C$6:$D$112,2,0)</f>
        <v>Jak jsou organizovány interní audity?</v>
      </c>
    </row>
    <row r="235" spans="1:10" hidden="1" x14ac:dyDescent="0.2">
      <c r="A235" s="212"/>
      <c r="E235" t="str">
        <f>'Technical page'!B19</f>
        <v>Q1.10</v>
      </c>
      <c r="F235" s="8">
        <f>'Technical page'!C19</f>
        <v>4</v>
      </c>
      <c r="G235" s="13" t="str">
        <f>VLOOKUP(E235,'Technical page'!$AU$10:$BD$25,4,0)</f>
        <v>-</v>
      </c>
      <c r="H235" t="str">
        <f t="shared" si="19"/>
        <v>n.a.</v>
      </c>
      <c r="J235" s="14" t="str">
        <f>VLOOKUP(E235,'Chapter 1'!$C$6:$D$112,2,0)</f>
        <v>Jakým způsobem probíhá vyšetřování?</v>
      </c>
    </row>
    <row r="236" spans="1:10" hidden="1" x14ac:dyDescent="0.2">
      <c r="A236" s="212"/>
      <c r="E236" t="str">
        <f>'Technical page'!B20</f>
        <v>Q1.11</v>
      </c>
      <c r="F236" s="8">
        <f>'Technical page'!C20</f>
        <v>4</v>
      </c>
      <c r="G236" s="13" t="str">
        <f>VLOOKUP(E236,'Technical page'!$AU$10:$BD$25,4,0)</f>
        <v>-</v>
      </c>
      <c r="H236" t="str">
        <f t="shared" si="19"/>
        <v>n.a.</v>
      </c>
      <c r="J236" s="14" t="str">
        <f>VLOOKUP(E236,'Chapter 1'!$C$6:$D$112,2,0)</f>
        <v>Jakým způsobem organizace zajišťuje procesy, čas a zdroje potřebné pro zlepšování procesů řízení HSE&amp;S?</v>
      </c>
    </row>
    <row r="237" spans="1:10" hidden="1" x14ac:dyDescent="0.2">
      <c r="A237" s="212"/>
      <c r="E237" t="str">
        <f>'Technical page'!B21</f>
        <v>Q1.12</v>
      </c>
      <c r="F237" s="8">
        <f>'Technical page'!C21</f>
        <v>3</v>
      </c>
      <c r="G237" s="13" t="str">
        <f>VLOOKUP(E237,'Technical page'!$AU$10:$BD$25,4,0)</f>
        <v>-</v>
      </c>
      <c r="H237" t="str">
        <f t="shared" si="19"/>
        <v>n.a.</v>
      </c>
      <c r="J237" s="14" t="str">
        <f>VLOOKUP(E237,'Chapter 1'!$C$6:$D$112,2,0)</f>
        <v>Jak organizace zajišťuje, že zaměstnanci jsou si vědomi politik a procesů týkajících se zdraví, bezpečnosti, životního prostředí, energetiky a udržitelnosti?</v>
      </c>
    </row>
    <row r="238" spans="1:10" hidden="1" x14ac:dyDescent="0.2">
      <c r="A238" s="212"/>
      <c r="E238" t="str">
        <f>'Technical page'!B22</f>
        <v>Q1.13</v>
      </c>
      <c r="F238" s="8">
        <f>'Technical page'!C22</f>
        <v>3</v>
      </c>
      <c r="G238" s="13" t="str">
        <f>VLOOKUP(E238,'Technical page'!$AU$10:$BD$25,4,0)</f>
        <v>-</v>
      </c>
      <c r="H238" t="str">
        <f t="shared" si="19"/>
        <v>n.a.</v>
      </c>
      <c r="J238" s="14" t="str">
        <f>VLOOKUP(E238,'Chapter 1'!$C$6:$D$112,2,0)</f>
        <v>Jakým způsobem organizace zajišťuje správné kompetence pracovníků, pokud jde o aspekty HSE&amp;S týkající se jejich práce?</v>
      </c>
    </row>
    <row r="239" spans="1:10" hidden="1" x14ac:dyDescent="0.2">
      <c r="A239" s="212"/>
      <c r="E239" t="str">
        <f>'Technical page'!B23</f>
        <v>Q1.14</v>
      </c>
      <c r="F239" s="8">
        <f>'Technical page'!C23</f>
        <v>3</v>
      </c>
      <c r="G239" s="13" t="str">
        <f>VLOOKUP(E239,'Technical page'!$AU$10:$BD$25,4,0)</f>
        <v>-</v>
      </c>
      <c r="H239" t="str">
        <f t="shared" si="19"/>
        <v>n.a.</v>
      </c>
      <c r="J239" s="14" t="str">
        <f>VLOOKUP(E239,'Chapter 1'!$C$6:$D$112,2,0)</f>
        <v>Jaká je struktura zapojení zaměstnanců?</v>
      </c>
    </row>
    <row r="240" spans="1:10" hidden="1" x14ac:dyDescent="0.2">
      <c r="A240" s="212"/>
      <c r="E240" t="str">
        <f>'Technical page'!B24</f>
        <v>Q1.15</v>
      </c>
      <c r="F240" s="8">
        <f>'Technical page'!C24</f>
        <v>4</v>
      </c>
      <c r="G240" s="13" t="str">
        <f>VLOOKUP(E240,'Technical page'!$AU$10:$BD$25,4,0)</f>
        <v>-</v>
      </c>
      <c r="H240" t="str">
        <f t="shared" si="19"/>
        <v>n.a.</v>
      </c>
      <c r="J240" s="14" t="str">
        <f>VLOOKUP(E240,'Chapter 1'!$C$6:$D$112,2,0)</f>
        <v>Jakým způsobem se řídí dokumentace HSE&amp;S?</v>
      </c>
    </row>
    <row r="241" spans="1:10" hidden="1" x14ac:dyDescent="0.2">
      <c r="A241" s="212"/>
      <c r="E241" t="str">
        <f>'Technical page'!B25</f>
        <v>Q1.16</v>
      </c>
      <c r="F241" s="8">
        <f>'Technical page'!C25</f>
        <v>3</v>
      </c>
      <c r="G241" s="13" t="str">
        <f>VLOOKUP(E241,'Technical page'!$AU$10:$BD$25,4,0)</f>
        <v>-</v>
      </c>
      <c r="H241" t="str">
        <f t="shared" si="19"/>
        <v>n.a.</v>
      </c>
      <c r="J241" s="14" t="str">
        <f>VLOOKUP(E241,'Chapter 1'!$C$6:$D$112,2,0)</f>
        <v>Jakým způsobem jsou řízeny změny potenciálně ovlivňující HSE&amp;S (zdraví, bezpečnost, životní prostředí, energetiku a udržitelnost)?</v>
      </c>
    </row>
    <row r="242" spans="1:10" x14ac:dyDescent="0.2">
      <c r="A242" s="212"/>
      <c r="E242" s="45" t="s">
        <v>124</v>
      </c>
      <c r="F242" s="8"/>
      <c r="G242" s="13"/>
    </row>
    <row r="243" spans="1:10" hidden="1" x14ac:dyDescent="0.2">
      <c r="A243" s="212"/>
      <c r="E243" t="str">
        <f>'Technical page'!B124</f>
        <v>Q2.1</v>
      </c>
      <c r="F243">
        <f>'Technical page'!C124</f>
        <v>3</v>
      </c>
      <c r="G243" s="13" t="str">
        <f>VLOOKUP(E243,'Technical page'!$AU$124:$BD$168,4,0)</f>
        <v>-</v>
      </c>
      <c r="H243" t="str">
        <f t="shared" si="19"/>
        <v>n.a.</v>
      </c>
      <c r="J243" s="14" t="str">
        <f>VLOOKUP(E243,'Chapter 2'!$C$6:$D$282,2,0)</f>
        <v>Jak se management zavázal k ochraně zdraví a bezpečnosti při práci (dále jen "BOZP")?</v>
      </c>
    </row>
    <row r="244" spans="1:10" hidden="1" x14ac:dyDescent="0.2">
      <c r="A244" s="212"/>
      <c r="E244" t="str">
        <f>'Technical page'!B125</f>
        <v>Q2.2</v>
      </c>
      <c r="F244">
        <f>'Technical page'!C125</f>
        <v>4</v>
      </c>
      <c r="G244" s="13" t="str">
        <f>VLOOKUP(E244,'Technical page'!$AU$124:$BD$168,4,0)</f>
        <v>-</v>
      </c>
      <c r="H244" t="str">
        <f t="shared" ref="H244:H287" si="20">IF(G244="-","n.a.",IF(F244-G244&gt;-1,"compliant","increase score"))</f>
        <v>n.a.</v>
      </c>
      <c r="J244" s="14" t="str">
        <f>VLOOKUP(E244,'Chapter 2'!$C$6:$D$282,2,0)</f>
        <v>Jakým způsobem se určují rizika a expozice v souvislosti s BOZP?</v>
      </c>
    </row>
    <row r="245" spans="1:10" hidden="1" x14ac:dyDescent="0.2">
      <c r="A245" s="212"/>
      <c r="E245" t="str">
        <f>'Technical page'!B126</f>
        <v>Q2.3</v>
      </c>
      <c r="F245">
        <f>'Technical page'!C126</f>
        <v>4</v>
      </c>
      <c r="G245" s="13" t="str">
        <f>VLOOKUP(E245,'Technical page'!$AU$124:$BD$168,4,0)</f>
        <v>-</v>
      </c>
      <c r="H245" t="str">
        <f t="shared" si="20"/>
        <v>n.a.</v>
      </c>
      <c r="J245" s="14" t="str">
        <f>VLOOKUP(E245,'Chapter 2'!$C$6:$D$282,2,0)</f>
        <v>How are medical requirements evaluated?</v>
      </c>
    </row>
    <row r="246" spans="1:10" hidden="1" x14ac:dyDescent="0.2">
      <c r="A246" s="212"/>
      <c r="E246" t="str">
        <f>'Technical page'!B127</f>
        <v>Q2.4</v>
      </c>
      <c r="F246">
        <f>'Technical page'!C127</f>
        <v>4</v>
      </c>
      <c r="G246" s="13" t="str">
        <f>VLOOKUP(E246,'Technical page'!$AU$124:$BD$168,4,0)</f>
        <v>-</v>
      </c>
      <c r="H246" t="str">
        <f t="shared" si="20"/>
        <v>n.a.</v>
      </c>
      <c r="J246" s="14" t="str">
        <f>VLOOKUP(E246,'Chapter 2'!$C$6:$D$282,2,0)</f>
        <v>Jakým způsobem zlepšuje organizace BOZP?</v>
      </c>
    </row>
    <row r="247" spans="1:10" hidden="1" x14ac:dyDescent="0.2">
      <c r="A247" s="212"/>
      <c r="E247" t="str">
        <f>'Technical page'!B128</f>
        <v>Q2.5</v>
      </c>
      <c r="F247">
        <f>'Technical page'!C128</f>
        <v>4</v>
      </c>
      <c r="G247" s="13" t="str">
        <f>VLOOKUP(E247,'Technical page'!$AU$124:$BD$168,4,0)</f>
        <v>-</v>
      </c>
      <c r="H247" t="str">
        <f t="shared" si="20"/>
        <v>n.a.</v>
      </c>
      <c r="J247" s="14" t="str">
        <f>VLOOKUP(E247,'Chapter 2'!$C$6:$D$282,2,0)</f>
        <v>Jakým způsobem probíhá údržba a udržování pořádku s cílem zajistit bezpečnost provozů, zařízení, nástrojů a (bezpečnostních) pomůcek?</v>
      </c>
    </row>
    <row r="248" spans="1:10" hidden="1" x14ac:dyDescent="0.2">
      <c r="A248" s="212"/>
      <c r="E248" t="str">
        <f>'Technical page'!B129</f>
        <v>Q2.6</v>
      </c>
      <c r="F248">
        <f>'Technical page'!C129</f>
        <v>4</v>
      </c>
      <c r="G248" s="13" t="str">
        <f>VLOOKUP(E248,'Technical page'!$AU$124:$BD$168,4,0)</f>
        <v>-</v>
      </c>
      <c r="H248" t="str">
        <f t="shared" si="20"/>
        <v>n.a.</v>
      </c>
      <c r="J248" s="14" t="str">
        <f>VLOOKUP(E248,'Chapter 2'!$C$6:$D$282,2,0)</f>
        <v>Jak se ověřuje správný výběr, údržba a používání zdravotního a bezpečnostního vybavení (např. osobních ochranných prostředků = OOPP)?</v>
      </c>
    </row>
    <row r="249" spans="1:10" x14ac:dyDescent="0.2">
      <c r="A249" s="212"/>
      <c r="E249" t="str">
        <f>'Technical page'!B130</f>
        <v>Q2.7</v>
      </c>
      <c r="F249">
        <f>'Technical page'!C130</f>
        <v>3</v>
      </c>
      <c r="G249" s="13">
        <f>VLOOKUP(E249,'Technical page'!$AU$124:$BD$168,4,0)</f>
        <v>4</v>
      </c>
      <c r="H249" t="str">
        <f t="shared" si="20"/>
        <v>increase score</v>
      </c>
      <c r="J249" s="14" t="str">
        <f>VLOOKUP(E249,'Chapter 2'!$C$6:$D$282,2,0)</f>
        <v>Jak se organizace stará o stres a tělesné a duševní zdraví zaměstnanců?</v>
      </c>
    </row>
    <row r="250" spans="1:10" x14ac:dyDescent="0.2">
      <c r="A250" s="212"/>
      <c r="E250" t="str">
        <f>'Technical page'!B131</f>
        <v>Q2.8</v>
      </c>
      <c r="F250">
        <f>'Technical page'!C131</f>
        <v>3</v>
      </c>
      <c r="G250" s="13">
        <f>VLOOKUP(E250,'Technical page'!$AU$124:$BD$168,4,0)</f>
        <v>3</v>
      </c>
      <c r="H250" t="str">
        <f t="shared" si="20"/>
        <v>compliant</v>
      </c>
      <c r="J250" s="14" t="str">
        <f>VLOOKUP(E250,'Chapter 2'!$C$6:$D$282,2,0)</f>
        <v>Jakým způsobem se vyšetřují onemocnění, zranění, incidenty a potenciálně nebezpečné situace na pracovišti?</v>
      </c>
    </row>
    <row r="251" spans="1:10" x14ac:dyDescent="0.2">
      <c r="A251" s="212"/>
      <c r="E251" t="str">
        <f>'Technical page'!B132</f>
        <v>Q2.9</v>
      </c>
      <c r="F251">
        <f>'Technical page'!C132</f>
        <v>4</v>
      </c>
      <c r="G251" s="13">
        <f>VLOOKUP(E251,'Technical page'!$AU$124:$BD$168,4,0)</f>
        <v>3</v>
      </c>
      <c r="H251" t="str">
        <f t="shared" si="20"/>
        <v>compliant</v>
      </c>
      <c r="J251" s="14" t="str">
        <f>VLOOKUP(E251,'Chapter 2'!$C$6:$D$282,2,0)</f>
        <v>Jak je organizace připravena na mimořádné události?</v>
      </c>
    </row>
    <row r="252" spans="1:10" x14ac:dyDescent="0.2">
      <c r="A252" s="212"/>
      <c r="E252" t="str">
        <f>'Technical page'!B133</f>
        <v>Q2.10</v>
      </c>
      <c r="F252">
        <f>'Technical page'!C133</f>
        <v>3</v>
      </c>
      <c r="G252" s="13">
        <f>VLOOKUP(E252,'Technical page'!$AU$124:$BD$168,4,0)</f>
        <v>3</v>
      </c>
      <c r="H252" t="str">
        <f t="shared" si="20"/>
        <v>compliant</v>
      </c>
      <c r="J252" s="14" t="str">
        <f>VLOOKUP(E252,'Chapter 2'!$C$6:$D$282,2,0)</f>
        <v>Jakým způsobem zajišťuje organizace správně kompetence všech pracovníků, týkající se požadavků BOZP, které souvisí s jejich pracovní náplní?</v>
      </c>
    </row>
    <row r="253" spans="1:10" hidden="1" x14ac:dyDescent="0.2">
      <c r="A253" s="212"/>
      <c r="E253" t="str">
        <f>'Technical page'!B134</f>
        <v>Q2.11</v>
      </c>
      <c r="F253">
        <f>'Technical page'!C134</f>
        <v>3</v>
      </c>
      <c r="G253" s="13" t="str">
        <f>VLOOKUP(E253,'Technical page'!$AU$124:$BD$168,4,0)</f>
        <v>-</v>
      </c>
      <c r="H253" t="str">
        <f t="shared" si="20"/>
        <v>n.a.</v>
      </c>
      <c r="J253" s="14" t="str">
        <f>VLOOKUP(E253,'Chapter 2'!$C$6:$D$282,2,0)</f>
        <v xml:space="preserve">Jakým způsobem se vedení staví k procesní bezpečnosti?
</v>
      </c>
    </row>
    <row r="254" spans="1:10" hidden="1" x14ac:dyDescent="0.2">
      <c r="A254" s="212"/>
      <c r="E254" t="str">
        <f>'Technical page'!B135</f>
        <v>Q2.12</v>
      </c>
      <c r="F254">
        <f>'Technical page'!C135</f>
        <v>3</v>
      </c>
      <c r="G254" s="13" t="str">
        <f>VLOOKUP(E254,'Technical page'!$AU$124:$BD$168,4,0)</f>
        <v>-</v>
      </c>
      <c r="H254" t="str">
        <f t="shared" si="20"/>
        <v>n.a.</v>
      </c>
      <c r="J254" s="14" t="str">
        <f>VLOOKUP(E254,'Chapter 2'!$C$6:$D$282,2,0)</f>
        <v>Jakým způsobem je vypracována identifikace a popis bezpečnosti procesů, zařízení a pracovišť organizace?</v>
      </c>
    </row>
    <row r="255" spans="1:10" hidden="1" x14ac:dyDescent="0.2">
      <c r="A255" s="212"/>
      <c r="E255" t="str">
        <f>'Technical page'!B136</f>
        <v>Q2.13</v>
      </c>
      <c r="F255">
        <f>'Technical page'!C136</f>
        <v>4</v>
      </c>
      <c r="G255" s="13" t="str">
        <f>VLOOKUP(E255,'Technical page'!$AU$124:$BD$168,4,0)</f>
        <v>-</v>
      </c>
      <c r="H255" t="str">
        <f t="shared" si="20"/>
        <v>n.a.</v>
      </c>
      <c r="J255" s="14" t="str">
        <f>VLOOKUP(E255,'Chapter 2'!$C$6:$D$282,2,0)</f>
        <v>Jakým způsobem se zlepšuje procesní bezpečnost po nehodách a incidentech?</v>
      </c>
    </row>
    <row r="256" spans="1:10" hidden="1" x14ac:dyDescent="0.2">
      <c r="A256" s="212"/>
      <c r="E256" t="str">
        <f>'Technical page'!B137</f>
        <v>Q2.14</v>
      </c>
      <c r="F256">
        <f>'Technical page'!C137</f>
        <v>4</v>
      </c>
      <c r="G256" s="13" t="str">
        <f>VLOOKUP(E256,'Technical page'!$AU$124:$BD$168,4,0)</f>
        <v>-</v>
      </c>
      <c r="H256" t="str">
        <f t="shared" si="20"/>
        <v>n.a.</v>
      </c>
      <c r="J256" s="14" t="str">
        <f>VLOOKUP(E256,'Chapter 2'!$C$6:$D$282,2,0)</f>
        <v>Jakým způsobem se provádějí audity a inspekce procesní bezpečnosti?</v>
      </c>
    </row>
    <row r="257" spans="1:10" hidden="1" x14ac:dyDescent="0.2">
      <c r="A257" s="212"/>
      <c r="E257" t="str">
        <f>'Technical page'!B138</f>
        <v>Q2.15</v>
      </c>
      <c r="F257">
        <f>'Technical page'!C138</f>
        <v>3</v>
      </c>
      <c r="G257" s="13" t="str">
        <f>VLOOKUP(E257,'Technical page'!$AU$124:$BD$168,4,0)</f>
        <v>-</v>
      </c>
      <c r="H257" t="str">
        <f t="shared" si="20"/>
        <v>n.a.</v>
      </c>
      <c r="J257" s="14" t="str">
        <f>VLOOKUP(E257,'Chapter 2'!$C$6:$D$282,2,0)</f>
        <v>Jakým způsobem se prověřují a zlepšují pracovní pokyny?</v>
      </c>
    </row>
    <row r="258" spans="1:10" hidden="1" x14ac:dyDescent="0.2">
      <c r="A258" s="212"/>
      <c r="E258" t="str">
        <f>'Technical page'!B139</f>
        <v>Q2.16</v>
      </c>
      <c r="F258">
        <f>'Technical page'!C139</f>
        <v>4</v>
      </c>
      <c r="G258" s="13" t="str">
        <f>VLOOKUP(E258,'Technical page'!$AU$124:$BD$168,4,0)</f>
        <v>-</v>
      </c>
      <c r="H258" t="str">
        <f t="shared" si="20"/>
        <v>n.a.</v>
      </c>
      <c r="J258" s="14" t="str">
        <f>VLOOKUP(E258,'Chapter 2'!$C$6:$D$282,2,0)</f>
        <v>Jak je navrhována a dokumnetována instalace nových zařízení?</v>
      </c>
    </row>
    <row r="259" spans="1:10" hidden="1" x14ac:dyDescent="0.2">
      <c r="A259" s="212"/>
      <c r="E259" t="str">
        <f>'Technical page'!B140</f>
        <v>Q2.17</v>
      </c>
      <c r="F259">
        <f>'Technical page'!C140</f>
        <v>4</v>
      </c>
      <c r="G259" s="13" t="str">
        <f>VLOOKUP(E259,'Technical page'!$AU$124:$BD$168,4,0)</f>
        <v>-</v>
      </c>
      <c r="H259" t="str">
        <f t="shared" si="20"/>
        <v>n.a.</v>
      </c>
      <c r="J259" s="14" t="str">
        <f>VLOOKUP(E259,'Chapter 2'!$C$6:$D$282,2,0)</f>
        <v>Jakým způsobem probíhá kontrola zřizování instalace?</v>
      </c>
    </row>
    <row r="260" spans="1:10" hidden="1" x14ac:dyDescent="0.2">
      <c r="A260" s="212"/>
      <c r="E260" t="str">
        <f>'Technical page'!B141</f>
        <v>Q2.18</v>
      </c>
      <c r="F260">
        <f>'Technical page'!C141</f>
        <v>4</v>
      </c>
      <c r="G260" s="13" t="str">
        <f>VLOOKUP(E260,'Technical page'!$AU$124:$BD$168,4,0)</f>
        <v>-</v>
      </c>
      <c r="H260" t="str">
        <f t="shared" si="20"/>
        <v>n.a.</v>
      </c>
      <c r="J260" s="14" t="str">
        <f>VLOOKUP(E260,'Chapter 2'!$C$6:$D$282,2,0)</f>
        <v>Jakým způsobem je zaručena ochrana zařízení, aby jediná chyba neměla katastrofické následky?</v>
      </c>
    </row>
    <row r="261" spans="1:10" hidden="1" x14ac:dyDescent="0.2">
      <c r="A261" s="212"/>
      <c r="E261" t="str">
        <f>'Technical page'!B142</f>
        <v>Q2.19</v>
      </c>
      <c r="F261">
        <f>'Technical page'!C142</f>
        <v>3</v>
      </c>
      <c r="G261" s="13" t="str">
        <f>VLOOKUP(E261,'Technical page'!$AU$124:$BD$168,4,0)</f>
        <v>-</v>
      </c>
      <c r="H261" t="str">
        <f t="shared" si="20"/>
        <v>n.a.</v>
      </c>
      <c r="J261" s="14" t="str">
        <f>VLOOKUP(E261,'Chapter 2'!$C$6:$D$282,2,0)</f>
        <v>Byly zřízeny programy preventivní údržby a péče, které zaručují bezpečnost provozů, nástrojů a zařízení?</v>
      </c>
    </row>
    <row r="262" spans="1:10" hidden="1" x14ac:dyDescent="0.2">
      <c r="A262" s="212"/>
      <c r="E262" t="str">
        <f>'Technical page'!B143</f>
        <v>Q2.20</v>
      </c>
      <c r="F262">
        <f>'Technical page'!C143</f>
        <v>4</v>
      </c>
      <c r="G262" s="13" t="str">
        <f>VLOOKUP(E262,'Technical page'!$AU$124:$BD$168,4,0)</f>
        <v>-</v>
      </c>
      <c r="H262" t="str">
        <f t="shared" si="20"/>
        <v>n.a.</v>
      </c>
      <c r="J262" s="14" t="str">
        <f>VLOOKUP(E262,'Chapter 2'!$C$6:$D$282,2,0)</f>
        <v>Jakým způsobem se řídí procesy během mimořádných událostí v případě přerušení dodávky energie nebo služeb?</v>
      </c>
    </row>
    <row r="263" spans="1:10" x14ac:dyDescent="0.2">
      <c r="A263" s="212"/>
      <c r="E263" t="str">
        <f>'Technical page'!B144</f>
        <v>Q2.21</v>
      </c>
      <c r="F263">
        <f>'Technical page'!C144</f>
        <v>4</v>
      </c>
      <c r="G263" s="13">
        <f>VLOOKUP(E263,'Technical page'!$AU$124:$BD$168,4,0)</f>
        <v>3</v>
      </c>
      <c r="H263" t="str">
        <f t="shared" si="20"/>
        <v>compliant</v>
      </c>
      <c r="J263" s="14" t="str">
        <f>VLOOKUP(E263,'Chapter 2'!$C$6:$D$282,2,0)</f>
        <v>Jak se připravují havarijní plány?</v>
      </c>
    </row>
    <row r="264" spans="1:10" hidden="1" x14ac:dyDescent="0.2">
      <c r="A264" s="212"/>
      <c r="E264" t="str">
        <f>'Technical page'!B145</f>
        <v>Q2.22</v>
      </c>
      <c r="F264">
        <f>'Technical page'!C145</f>
        <v>2</v>
      </c>
      <c r="G264" s="13" t="str">
        <f>VLOOKUP(E264,'Technical page'!$AU$124:$BD$168,4,0)</f>
        <v>-</v>
      </c>
      <c r="H264" t="str">
        <f t="shared" si="20"/>
        <v>n.a.</v>
      </c>
      <c r="J264" s="14" t="str">
        <f>VLOOKUP(E264,'Chapter 2'!$C$6:$D$282,2,0)</f>
        <v>Jakým způsobem jsou zabezpečeny kompetence a školení zaměstnanců a dodavatelů zapojených do procesů?</v>
      </c>
    </row>
    <row r="265" spans="1:10" hidden="1" x14ac:dyDescent="0.2">
      <c r="A265" s="212"/>
      <c r="E265" t="str">
        <f>'Technical page'!B146</f>
        <v>Q2.23</v>
      </c>
      <c r="F265">
        <f>'Technical page'!C146</f>
        <v>4</v>
      </c>
      <c r="G265" s="13" t="str">
        <f>VLOOKUP(E265,'Technical page'!$AU$124:$BD$168,4,0)</f>
        <v>-</v>
      </c>
      <c r="H265" t="str">
        <f t="shared" si="20"/>
        <v>n.a.</v>
      </c>
      <c r="J265" s="14" t="str">
        <f>VLOOKUP(E265,'Chapter 2'!$C$6:$D$282,2,0)</f>
        <v>Jakým způsobem se sdílejí informace o rizicích látek a přípravků?</v>
      </c>
    </row>
    <row r="266" spans="1:10" hidden="1" x14ac:dyDescent="0.2">
      <c r="A266" s="212"/>
      <c r="E266" t="str">
        <f>'Technical page'!B147</f>
        <v>Q2.24</v>
      </c>
      <c r="F266">
        <f>'Technical page'!C147</f>
        <v>3</v>
      </c>
      <c r="G266" s="13" t="str">
        <f>VLOOKUP(E266,'Technical page'!$AU$124:$BD$168,4,0)</f>
        <v>-</v>
      </c>
      <c r="H266" t="str">
        <f t="shared" si="20"/>
        <v>n.a.</v>
      </c>
      <c r="J266" s="14" t="str">
        <f>VLOOKUP(E266,'Chapter 2'!$C$6:$D$282,2,0)</f>
        <v>Jak se sdílejí informace o procesu?</v>
      </c>
    </row>
    <row r="267" spans="1:10" hidden="1" x14ac:dyDescent="0.2">
      <c r="A267" s="212"/>
      <c r="E267" t="str">
        <f>'Technical page'!B148</f>
        <v>Q2.25</v>
      </c>
      <c r="F267">
        <f>'Technical page'!C148</f>
        <v>3</v>
      </c>
      <c r="G267" s="13" t="str">
        <f>VLOOKUP(E267,'Technical page'!$AU$124:$BD$168,4,0)</f>
        <v>-</v>
      </c>
      <c r="H267" t="str">
        <f t="shared" si="20"/>
        <v>n.a.</v>
      </c>
      <c r="J267" s="14" t="str">
        <f>VLOOKUP(E267,'Chapter 2'!$C$6:$D$282,2,0)</f>
        <v>Jakým způsobem organizace hodnotí své logistické partnery z hlediska HSE&amp;S, energetické účinnosti a emisí skleníkových plynů?</v>
      </c>
    </row>
    <row r="268" spans="1:10" hidden="1" x14ac:dyDescent="0.2">
      <c r="A268" s="212"/>
      <c r="E268" t="str">
        <f>'Technical page'!B149</f>
        <v>Q2.26</v>
      </c>
      <c r="F268">
        <f>'Technical page'!C149</f>
        <v>4</v>
      </c>
      <c r="G268" s="13" t="str">
        <f>VLOOKUP(E268,'Technical page'!$AU$124:$BD$168,4,0)</f>
        <v>-</v>
      </c>
      <c r="H268" t="str">
        <f t="shared" si="20"/>
        <v>n.a.</v>
      </c>
      <c r="J268" s="14" t="str">
        <f>VLOOKUP(E268,'Chapter 2'!$C$6:$D$282,2,0)</f>
        <v>Jakým způsobem organizace zabraňuje a reaguje na dopravní nehody?</v>
      </c>
    </row>
    <row r="269" spans="1:10" hidden="1" x14ac:dyDescent="0.2">
      <c r="A269" s="212"/>
      <c r="E269" t="str">
        <f>'Technical page'!B150</f>
        <v>Q2.27</v>
      </c>
      <c r="F269">
        <f>'Technical page'!C150</f>
        <v>4</v>
      </c>
      <c r="G269" s="13" t="str">
        <f>VLOOKUP(E269,'Technical page'!$AU$124:$BD$168,4,0)</f>
        <v>-</v>
      </c>
      <c r="H269" t="str">
        <f t="shared" si="20"/>
        <v>n.a.</v>
      </c>
      <c r="J269" s="14" t="str">
        <f>VLOOKUP(E269,'Chapter 2'!$C$6:$D$282,2,0)</f>
        <v>Jakým způsobem organizace identifikuje bezpečnostní problémy?</v>
      </c>
    </row>
    <row r="270" spans="1:10" hidden="1" x14ac:dyDescent="0.2">
      <c r="A270" s="212"/>
      <c r="E270" t="str">
        <f>'Technical page'!B151</f>
        <v>Q2.28</v>
      </c>
      <c r="F270">
        <f>'Technical page'!C151</f>
        <v>3</v>
      </c>
      <c r="G270" s="13" t="str">
        <f>VLOOKUP(E270,'Technical page'!$AU$124:$BD$168,4,0)</f>
        <v>-</v>
      </c>
      <c r="H270" t="str">
        <f t="shared" si="20"/>
        <v>n.a.</v>
      </c>
      <c r="J270" s="14" t="str">
        <f>VLOOKUP(E270,'Chapter 2'!$C$6:$D$282,2,0)</f>
        <v>Jakým způsobem se kontroluje příchod a odchod pracovníků a materiálu na pracovišti a v oblastech s omezeným vstupem?</v>
      </c>
    </row>
    <row r="271" spans="1:10" hidden="1" x14ac:dyDescent="0.2">
      <c r="A271" s="212"/>
      <c r="E271" t="str">
        <f>'Technical page'!B152</f>
        <v>Q2.29</v>
      </c>
      <c r="F271">
        <f>'Technical page'!C152</f>
        <v>4</v>
      </c>
      <c r="G271" s="13" t="str">
        <f>VLOOKUP(E271,'Technical page'!$AU$124:$BD$168,4,0)</f>
        <v>-</v>
      </c>
      <c r="H271" t="str">
        <f t="shared" si="20"/>
        <v>n.a.</v>
      </c>
      <c r="J271" s="14" t="str">
        <f>VLOOKUP(E271,'Chapter 2'!$C$6:$D$282,2,0)</f>
        <v>Jakým způsobem se kontroluje kybernetická bezpečnost?</v>
      </c>
    </row>
    <row r="272" spans="1:10" hidden="1" x14ac:dyDescent="0.2">
      <c r="A272" s="212"/>
      <c r="E272" t="str">
        <f>'Technical page'!B153</f>
        <v>Q2.30</v>
      </c>
      <c r="F272">
        <f>'Technical page'!C153</f>
        <v>3</v>
      </c>
      <c r="G272" s="13" t="str">
        <f>VLOOKUP(E272,'Technical page'!$AU$124:$BD$168,4,0)</f>
        <v>-</v>
      </c>
      <c r="H272" t="str">
        <f t="shared" si="20"/>
        <v>n.a.</v>
      </c>
      <c r="J272" s="14" t="str">
        <f>VLOOKUP(E272,'Chapter 2'!$C$6:$D$282,2,0)</f>
        <v>Jakým způsobem probíhá komunikace a výměna informací v případě bezpečnostní krize?</v>
      </c>
    </row>
    <row r="273" spans="1:10" hidden="1" x14ac:dyDescent="0.2">
      <c r="A273" s="212"/>
      <c r="E273" t="str">
        <f>'Technical page'!B154</f>
        <v>Q2.31</v>
      </c>
      <c r="F273">
        <f>'Technical page'!C154</f>
        <v>2</v>
      </c>
      <c r="G273" s="13" t="str">
        <f>VLOOKUP(E273,'Technical page'!$AU$124:$BD$168,4,0)</f>
        <v>-</v>
      </c>
      <c r="H273" t="str">
        <f t="shared" si="20"/>
        <v>n.a.</v>
      </c>
      <c r="J273" s="14" t="str">
        <f>VLOOKUP(E273,'Chapter 2'!$C$6:$D$282,2,0)</f>
        <v>Jak se organizace vyrovnává s podezřelým chováním (včetně rizik radikalizace = souhlas a podopra extrémních názorů)</v>
      </c>
    </row>
    <row r="274" spans="1:10" hidden="1" x14ac:dyDescent="0.2">
      <c r="A274" s="212"/>
      <c r="E274" t="str">
        <f>'Technical page'!B155</f>
        <v>Q2.32</v>
      </c>
      <c r="F274">
        <f>'Technical page'!C155</f>
        <v>4</v>
      </c>
      <c r="G274" s="13" t="str">
        <f>VLOOKUP(E274,'Technical page'!$AU$124:$BD$168,4,0)</f>
        <v>-</v>
      </c>
      <c r="H274" t="str">
        <f t="shared" si="20"/>
        <v>n.a.</v>
      </c>
      <c r="J274" s="14" t="str">
        <f>VLOOKUP(E274,'Chapter 2'!$C$6:$D$282,2,0)</f>
        <v xml:space="preserve">Jakým způsobem školí organizace pracovníky v oblasti ostrahy ve vazbě na bezpečnostní rizika?  </v>
      </c>
    </row>
    <row r="275" spans="1:10" x14ac:dyDescent="0.2">
      <c r="A275" s="212"/>
      <c r="E275" t="str">
        <f>'Technical page'!B156</f>
        <v>Q2.33</v>
      </c>
      <c r="F275">
        <f>'Technical page'!C156</f>
        <v>2</v>
      </c>
      <c r="G275" s="13">
        <f>VLOOKUP(E275,'Technical page'!$AU$124:$BD$168,4,0)</f>
        <v>3</v>
      </c>
      <c r="H275" t="str">
        <f t="shared" si="20"/>
        <v>increase score</v>
      </c>
      <c r="J275" s="14" t="str">
        <f>VLOOKUP(E275,'Chapter 2'!$C$6:$D$282,2,0)</f>
        <v>Jakým způsobem se posuzuje potenciální vliv organizace na životní prostředí?</v>
      </c>
    </row>
    <row r="276" spans="1:10" hidden="1" x14ac:dyDescent="0.2">
      <c r="A276" s="212"/>
      <c r="E276" t="str">
        <f>'Technical page'!B157</f>
        <v>Q2.34</v>
      </c>
      <c r="F276">
        <f>'Technical page'!C157</f>
        <v>4</v>
      </c>
      <c r="G276" s="13" t="str">
        <f>VLOOKUP(E276,'Technical page'!$AU$124:$BD$168,4,0)</f>
        <v>-</v>
      </c>
      <c r="H276" t="str">
        <f t="shared" si="20"/>
        <v>n.a.</v>
      </c>
      <c r="J276" s="14" t="str">
        <f>VLOOKUP(E276,'Chapter 2'!$C$6:$D$282,2,0)</f>
        <v>Jakým způsobem se řídí environmentální výkonnost?</v>
      </c>
    </row>
    <row r="277" spans="1:10" hidden="1" x14ac:dyDescent="0.2">
      <c r="A277" s="212"/>
      <c r="E277" t="str">
        <f>'Technical page'!B158</f>
        <v>Q2.35</v>
      </c>
      <c r="F277">
        <f>'Technical page'!C158</f>
        <v>3</v>
      </c>
      <c r="G277" s="13" t="str">
        <f>VLOOKUP(E277,'Technical page'!$AU$124:$BD$168,4,0)</f>
        <v>-</v>
      </c>
      <c r="H277" t="str">
        <f t="shared" si="20"/>
        <v>n.a.</v>
      </c>
      <c r="J277" s="14" t="str">
        <f>VLOOKUP(E277,'Chapter 2'!$C$6:$D$282,2,0)</f>
        <v>Jak organizace nakládá s odpadem?</v>
      </c>
    </row>
    <row r="278" spans="1:10" hidden="1" x14ac:dyDescent="0.2">
      <c r="A278" s="212"/>
      <c r="E278" t="str">
        <f>'Technical page'!B159</f>
        <v>Q2.36</v>
      </c>
      <c r="F278">
        <f>'Technical page'!C159</f>
        <v>2</v>
      </c>
      <c r="G278" s="13" t="str">
        <f>VLOOKUP(E278,'Technical page'!$AU$124:$BD$168,4,0)</f>
        <v>-</v>
      </c>
      <c r="H278" t="str">
        <f t="shared" si="20"/>
        <v>n.a.</v>
      </c>
      <c r="J278" s="14" t="str">
        <f>VLOOKUP(E278,'Chapter 2'!$C$6:$D$282,2,0)</f>
        <v>Jakým způsobem řídí organizace rizika týkající se podzemních vod?</v>
      </c>
    </row>
    <row r="279" spans="1:10" hidden="1" x14ac:dyDescent="0.2">
      <c r="A279" s="212"/>
      <c r="E279" t="str">
        <f>'Technical page'!B160</f>
        <v>Q2.37</v>
      </c>
      <c r="F279">
        <f>'Technical page'!C160</f>
        <v>2</v>
      </c>
      <c r="G279" s="13" t="str">
        <f>VLOOKUP(E279,'Technical page'!$AU$124:$BD$168,4,0)</f>
        <v>-</v>
      </c>
      <c r="H279" t="str">
        <f t="shared" si="20"/>
        <v>n.a.</v>
      </c>
      <c r="J279" s="14" t="str">
        <f>VLOOKUP(E279,'Chapter 2'!$C$6:$D$282,2,0)</f>
        <v>Jakým způsobem řídí organizace rizika týkající se znečištění půdy?</v>
      </c>
    </row>
    <row r="280" spans="1:10" hidden="1" x14ac:dyDescent="0.2">
      <c r="A280" s="212"/>
      <c r="E280" t="str">
        <f>'Technical page'!B161</f>
        <v>Q2.38</v>
      </c>
      <c r="F280">
        <f>'Technical page'!C161</f>
        <v>3</v>
      </c>
      <c r="G280" s="13" t="str">
        <f>VLOOKUP(E280,'Technical page'!$AU$124:$BD$168,4,0)</f>
        <v>-</v>
      </c>
      <c r="H280" t="str">
        <f t="shared" si="20"/>
        <v>n.a.</v>
      </c>
      <c r="J280" s="14" t="str">
        <f>VLOOKUP(E280,'Chapter 2'!$C$6:$D$282,2,0)</f>
        <v xml:space="preserve">Jakým způsobem řídí organizace existující znečištění půdy?
</v>
      </c>
    </row>
    <row r="281" spans="1:10" hidden="1" x14ac:dyDescent="0.2">
      <c r="A281" s="212"/>
      <c r="E281" t="str">
        <f>'Technical page'!B162</f>
        <v>Q2.39</v>
      </c>
      <c r="F281">
        <f>'Technical page'!C162</f>
        <v>3</v>
      </c>
      <c r="G281" s="13" t="str">
        <f>VLOOKUP(E281,'Technical page'!$AU$124:$BD$168,4,0)</f>
        <v>-</v>
      </c>
      <c r="H281" t="str">
        <f t="shared" si="20"/>
        <v>n.a.</v>
      </c>
      <c r="J281" s="14" t="str">
        <f>VLOOKUP(E281,'Chapter 2'!$C$6:$D$282,2,0)</f>
        <v>Jakým způsobem organizace řídí své emise škodlivin do ovzduší?</v>
      </c>
    </row>
    <row r="282" spans="1:10" hidden="1" x14ac:dyDescent="0.2">
      <c r="A282" s="212"/>
      <c r="E282" t="str">
        <f>'Technical page'!B163</f>
        <v>Q2.40</v>
      </c>
      <c r="F282">
        <f>'Technical page'!C163</f>
        <v>3</v>
      </c>
      <c r="G282" s="13" t="str">
        <f>VLOOKUP(E282,'Technical page'!$AU$124:$BD$168,4,0)</f>
        <v>-</v>
      </c>
      <c r="H282" t="str">
        <f t="shared" si="20"/>
        <v>n.a.</v>
      </c>
      <c r="J282" s="14" t="str">
        <f>VLOOKUP(E282,'Chapter 2'!$C$6:$D$282,2,0)</f>
        <v>Jakým způsobem organizace řídí své emise škodlivin do vody?</v>
      </c>
    </row>
    <row r="283" spans="1:10" hidden="1" x14ac:dyDescent="0.2">
      <c r="A283" s="212"/>
      <c r="E283" t="str">
        <f>'Technical page'!B164</f>
        <v>Q2.41</v>
      </c>
      <c r="F283">
        <f>'Technical page'!C164</f>
        <v>2</v>
      </c>
      <c r="G283" s="13" t="str">
        <f>VLOOKUP(E283,'Technical page'!$AU$124:$BD$168,4,0)</f>
        <v>-</v>
      </c>
      <c r="H283" t="str">
        <f t="shared" si="20"/>
        <v>n.a.</v>
      </c>
      <c r="J283" s="14" t="str">
        <f>VLOOKUP(E283,'Chapter 2'!$C$6:$D$282,2,0)</f>
        <v>Jakým způsobem organizace řídí své emise hluku?</v>
      </c>
    </row>
    <row r="284" spans="1:10" hidden="1" x14ac:dyDescent="0.2">
      <c r="A284" s="212"/>
      <c r="E284" t="str">
        <f>'Technical page'!B165</f>
        <v>Q2.42</v>
      </c>
      <c r="F284">
        <f>'Technical page'!C165</f>
        <v>2</v>
      </c>
      <c r="G284" s="13" t="str">
        <f>VLOOKUP(E284,'Technical page'!$AU$124:$BD$168,4,0)</f>
        <v>-</v>
      </c>
      <c r="H284" t="str">
        <f t="shared" si="20"/>
        <v>n.a.</v>
      </c>
      <c r="J284" s="14" t="str">
        <f>VLOOKUP(E284,'Chapter 2'!$C$6:$D$282,2,0)</f>
        <v>Jakým způsobem organizace řídí své emise zápachu?</v>
      </c>
    </row>
    <row r="285" spans="1:10" x14ac:dyDescent="0.2">
      <c r="A285" s="212"/>
      <c r="E285" t="str">
        <f>'Technical page'!B166</f>
        <v>Q2.43</v>
      </c>
      <c r="F285">
        <f>'Technical page'!C166</f>
        <v>3</v>
      </c>
      <c r="G285" s="13">
        <f>VLOOKUP(E285,'Technical page'!$AU$124:$BD$168,4,0)</f>
        <v>4</v>
      </c>
      <c r="H285" t="str">
        <f t="shared" si="20"/>
        <v>increase score</v>
      </c>
      <c r="J285" s="14" t="str">
        <f>VLOOKUP(E285,'Chapter 2'!$C$6:$D$282,2,0)</f>
        <v>Jakým způsobem organizace zabraňuje a řídí havarijní emise do prostředí?</v>
      </c>
    </row>
    <row r="286" spans="1:10" x14ac:dyDescent="0.2">
      <c r="A286" s="212"/>
      <c r="E286" t="str">
        <f>'Technical page'!B167</f>
        <v>Q2.44</v>
      </c>
      <c r="F286">
        <f>'Technical page'!C167</f>
        <v>3</v>
      </c>
      <c r="G286" s="13">
        <f>VLOOKUP(E286,'Technical page'!$AU$124:$BD$168,4,0)</f>
        <v>3</v>
      </c>
      <c r="H286" t="str">
        <f t="shared" si="20"/>
        <v>compliant</v>
      </c>
      <c r="J286" s="14" t="str">
        <f>VLOOKUP(E286,'Chapter 2'!$C$6:$D$282,2,0)</f>
        <v>Jakým způsobem zajišťuje organizace správně kompetence všech pracovníků, týkající se environmentálních požadavků, které souvisejí s jejich pracovní náplní?</v>
      </c>
    </row>
    <row r="287" spans="1:10" x14ac:dyDescent="0.2">
      <c r="A287" s="212"/>
      <c r="E287" t="str">
        <f>'Technical page'!B168</f>
        <v>Q2.45</v>
      </c>
      <c r="F287">
        <f>'Technical page'!C168</f>
        <v>1</v>
      </c>
      <c r="G287" s="13">
        <f>VLOOKUP(E287,'Technical page'!$AU$124:$BD$168,4,0)</f>
        <v>3</v>
      </c>
      <c r="H287" t="str">
        <f t="shared" si="20"/>
        <v>increase score</v>
      </c>
      <c r="J287" s="14" t="str">
        <f>VLOOKUP(E287,'Chapter 2'!$C$6:$D$282,2,0)</f>
        <v>Jakým způsobem jsou zainteresované strany organizace informovány o environmentálních aspektech a jejich možných dopadech?</v>
      </c>
    </row>
    <row r="288" spans="1:10" x14ac:dyDescent="0.2">
      <c r="A288" s="212"/>
      <c r="E288" s="45" t="s">
        <v>56</v>
      </c>
    </row>
    <row r="289" spans="1:10" x14ac:dyDescent="0.2">
      <c r="A289" s="212"/>
      <c r="E289" t="str">
        <f>'Technical page'!$B$406</f>
        <v>Q3.1</v>
      </c>
      <c r="F289" s="8">
        <f>'Technical page'!$C$406</f>
        <v>3</v>
      </c>
      <c r="G289" s="13">
        <f>VLOOKUP(E289,'Technical page'!$AU$406:$BD$418,4,0)</f>
        <v>4</v>
      </c>
      <c r="H289" t="str">
        <f t="shared" ref="H289:H298" si="21">IF(G289="-","n.a.",IF(F289-G289&gt;-1,"compliant","increase score"))</f>
        <v>increase score</v>
      </c>
      <c r="J289" s="14" t="str">
        <f>VLOOKUP(E289,'Chapter 3'!$C$6:$D$89,2,0)</f>
        <v>Zavedla organizace proces pro navrhování a vývoj nových 
produktů a služeb?</v>
      </c>
    </row>
    <row r="290" spans="1:10" hidden="1" x14ac:dyDescent="0.2">
      <c r="A290" s="212"/>
      <c r="E290" t="str">
        <f>'Technical page'!$B$407</f>
        <v>Q3.2</v>
      </c>
      <c r="F290" s="8">
        <f>'Technical page'!$C$407</f>
        <v>2</v>
      </c>
      <c r="G290" s="13" t="str">
        <f>VLOOKUP(E290,'Technical page'!$AU$406:$BD$418,4,0)</f>
        <v>-</v>
      </c>
      <c r="H290" t="str">
        <f t="shared" si="21"/>
        <v>n.a.</v>
      </c>
      <c r="J290" s="14" t="str">
        <f>VLOOKUP(E290,'Chapter 3'!$C$6:$D$89,2,0)</f>
        <v xml:space="preserve">Má organizace k dispozici proces hodnocení a stanovení priorit svých produktů pro charakterizaci rizik a řízení rizik?
</v>
      </c>
    </row>
    <row r="291" spans="1:10" hidden="1" x14ac:dyDescent="0.2">
      <c r="A291" s="212"/>
      <c r="E291" t="str">
        <f>'Technical page'!$B$408</f>
        <v>Q3.3</v>
      </c>
      <c r="F291" s="8">
        <f>'Technical page'!$C$408</f>
        <v>4</v>
      </c>
      <c r="G291" s="13" t="str">
        <f>VLOOKUP(E291,'Technical page'!$AU$406:$BD$418,4,0)</f>
        <v>-</v>
      </c>
      <c r="H291" t="str">
        <f t="shared" si="21"/>
        <v>n.a.</v>
      </c>
      <c r="J291" s="14" t="str">
        <f>VLOOKUP(E291,'Chapter 3'!$C$6:$D$89,2,0)</f>
        <v>Zavedla organizace systém pro sledování použitelnosti, změn a dodržování interních a externích požadavků souvisejících s řízením bezpečnosti chemických látek?</v>
      </c>
    </row>
    <row r="292" spans="1:10" hidden="1" x14ac:dyDescent="0.2">
      <c r="A292" s="212"/>
      <c r="E292" t="str">
        <f>'Technical page'!$B$409</f>
        <v>Q3.4</v>
      </c>
      <c r="F292" s="8">
        <f>'Technical page'!$C$409</f>
        <v>3</v>
      </c>
      <c r="G292" s="13" t="str">
        <f>VLOOKUP(E292,'Technical page'!$AU$406:$BD$418,4,0)</f>
        <v>-</v>
      </c>
      <c r="H292" t="str">
        <f t="shared" si="21"/>
        <v>n.a.</v>
      </c>
      <c r="J292" s="14" t="str">
        <f>VLOOKUP(E292,'Chapter 3'!$C$6:$D$89,2,0)</f>
        <v>Zavedla organizace systém na správu existujících informací o rizicích svých produktů?</v>
      </c>
    </row>
    <row r="293" spans="1:10" hidden="1" x14ac:dyDescent="0.2">
      <c r="A293" s="212"/>
      <c r="E293" t="str">
        <f>'Technical page'!$B$410</f>
        <v>Q3.5</v>
      </c>
      <c r="F293" s="8">
        <f>'Technical page'!$C$410</f>
        <v>4</v>
      </c>
      <c r="G293" s="13" t="str">
        <f>VLOOKUP(E293,'Technical page'!$AU$406:$BD$418,4,0)</f>
        <v>-</v>
      </c>
      <c r="H293" t="str">
        <f t="shared" si="21"/>
        <v>n.a.</v>
      </c>
      <c r="J293" s="14" t="str">
        <f>VLOOKUP(E293,'Chapter 3'!$C$6:$D$89,2,0)</f>
        <v>Zavedla organizace proces řízení informací o používání a expozici svých produktů?</v>
      </c>
    </row>
    <row r="294" spans="1:10" hidden="1" x14ac:dyDescent="0.2">
      <c r="A294" s="212"/>
      <c r="E294" t="str">
        <f>'Technical page'!$B$411</f>
        <v>Q3.6</v>
      </c>
      <c r="F294" s="8">
        <f>'Technical page'!$C$411</f>
        <v>2</v>
      </c>
      <c r="G294" s="13" t="str">
        <f>VLOOKUP(E294,'Technical page'!$AU$406:$BD$418,4,0)</f>
        <v>-</v>
      </c>
      <c r="H294" t="str">
        <f t="shared" si="21"/>
        <v>n.a.</v>
      </c>
      <c r="J294" s="14" t="str">
        <f>VLOOKUP(E294,'Chapter 3'!$C$6:$D$89,2,0)</f>
        <v>Zavedla organizace proces na správu nových informací?</v>
      </c>
    </row>
    <row r="295" spans="1:10" x14ac:dyDescent="0.2">
      <c r="A295" s="212"/>
      <c r="E295" t="str">
        <f>'Technical page'!$B$412</f>
        <v>Q3.7</v>
      </c>
      <c r="F295" s="8">
        <f>'Technical page'!$C$412</f>
        <v>4</v>
      </c>
      <c r="G295" s="13">
        <f>VLOOKUP(E295,'Technical page'!$AU$406:$BD$418,4,0)</f>
        <v>1</v>
      </c>
      <c r="H295" t="str">
        <f t="shared" si="21"/>
        <v>compliant</v>
      </c>
      <c r="J295" s="14" t="str">
        <f>VLOOKUP(E295,'Chapter 3'!$C$6:$D$89,2,0)</f>
        <v>Zavedla organizace proces charakterizace rizik na základě shromážděných informací?</v>
      </c>
    </row>
    <row r="296" spans="1:10" x14ac:dyDescent="0.2">
      <c r="A296" s="212"/>
      <c r="E296" t="str">
        <f>'Technical page'!$B$413</f>
        <v>Q3.8</v>
      </c>
      <c r="F296" s="8">
        <f>'Technical page'!$C$413</f>
        <v>4</v>
      </c>
      <c r="G296" s="13">
        <f>VLOOKUP(E296,'Technical page'!$AU$406:$BD$418,4,0)</f>
        <v>2</v>
      </c>
      <c r="H296" t="str">
        <f t="shared" si="21"/>
        <v>compliant</v>
      </c>
      <c r="J296" s="14" t="str">
        <f>VLOOKUP(E296,'Chapter 3'!$C$6:$D$89,2,0)</f>
        <v>Zavedla organizace proces řízení rizik na základě shromážděných informací?</v>
      </c>
    </row>
    <row r="297" spans="1:10" x14ac:dyDescent="0.2">
      <c r="A297" s="212"/>
      <c r="E297" t="str">
        <f>'Technical page'!$B$414</f>
        <v>Q3.9</v>
      </c>
      <c r="F297" s="8">
        <f>'Technical page'!$C$414</f>
        <v>4</v>
      </c>
      <c r="G297" s="13">
        <f>VLOOKUP(E297,'Technical page'!$AU$406:$BD$418,4,0)</f>
        <v>4</v>
      </c>
      <c r="H297" t="str">
        <f t="shared" si="21"/>
        <v>compliant</v>
      </c>
      <c r="J297" s="14" t="str">
        <f>VLOOKUP(E297,'Chapter 3'!$C$6:$D$89,2,0)</f>
        <v xml:space="preserve">Zavedla organizace účinný proces sledování svých produktů po dodání a provádění nápravných opatření?
</v>
      </c>
    </row>
    <row r="298" spans="1:10" hidden="1" x14ac:dyDescent="0.2">
      <c r="A298" s="212"/>
      <c r="E298" t="str">
        <f>'Technical page'!$B$415</f>
        <v>Q3.10</v>
      </c>
      <c r="F298" s="8">
        <f>'Technical page'!$C$415</f>
        <v>3</v>
      </c>
      <c r="G298" s="13" t="str">
        <f>VLOOKUP(E298,'Technical page'!$AU$406:$BD$418,4,0)</f>
        <v>-</v>
      </c>
      <c r="H298" t="str">
        <f t="shared" si="21"/>
        <v>n.a.</v>
      </c>
      <c r="J298" s="14" t="str">
        <f>VLOOKUP(E298,'Chapter 3'!$C$6:$D$89,2,0)</f>
        <v>Poskytuje organizace efektivní komunikaci v rámci dodavatelského řetězce ohledně opatření k řízení rizik, které se vztahují na jejich produkty?</v>
      </c>
    </row>
    <row r="299" spans="1:10" x14ac:dyDescent="0.2">
      <c r="A299" s="212"/>
      <c r="E299" s="45" t="s">
        <v>414</v>
      </c>
      <c r="F299" s="8"/>
      <c r="G299" s="13"/>
    </row>
    <row r="300" spans="1:10" hidden="1" x14ac:dyDescent="0.2">
      <c r="A300" s="212"/>
      <c r="E300" t="str">
        <f>'Technical page'!B482</f>
        <v>Q4.1</v>
      </c>
      <c r="F300">
        <f>'Technical page'!C482</f>
        <v>2</v>
      </c>
      <c r="G300" s="13" t="str">
        <f>VLOOKUP(E300,'Technical page'!$AU$482:$BD$489,4,0)</f>
        <v>-</v>
      </c>
      <c r="H300" t="str">
        <f t="shared" ref="H300" si="22">IF(G300="-","n.a.",IF(F300-G300&gt;-1,"compliant","increase score"))</f>
        <v>n.a.</v>
      </c>
      <c r="J300" s="14" t="str">
        <f>VLOOKUP(E300,'Chapter 4'!$C$6:$D$91,2,0)</f>
        <v>Jak se organizace zavázala k odpovědnému získávání zdrojů?</v>
      </c>
    </row>
    <row r="301" spans="1:10" hidden="1" x14ac:dyDescent="0.2">
      <c r="A301" s="212"/>
      <c r="E301" t="str">
        <f>'Technical page'!B483</f>
        <v>Q4.2</v>
      </c>
      <c r="F301">
        <f>'Technical page'!C483</f>
        <v>4</v>
      </c>
      <c r="G301" s="13" t="str">
        <f>VLOOKUP(E301,'Technical page'!$AU$482:$BD$489,4,0)</f>
        <v>-</v>
      </c>
      <c r="H301" t="str">
        <f t="shared" ref="H301:H307" si="23">IF(G301="-","n.a.",IF(F301-G301&gt;-1,"compliant","increase score"))</f>
        <v>n.a.</v>
      </c>
      <c r="J301" s="14" t="str">
        <f>VLOOKUP(E301,'Chapter 4'!$C$6:$D$91,2,0)</f>
        <v>Jak organizace zlepšuje spolupráci v dodavatelském řetězci?</v>
      </c>
    </row>
    <row r="302" spans="1:10" x14ac:dyDescent="0.2">
      <c r="A302" s="212"/>
      <c r="E302" t="str">
        <f>'Technical page'!B484</f>
        <v>Q4.3</v>
      </c>
      <c r="F302">
        <f>'Technical page'!C484</f>
        <v>4</v>
      </c>
      <c r="G302" s="13">
        <f>VLOOKUP(E302,'Technical page'!$AU$482:$BD$489,4,0)</f>
        <v>4</v>
      </c>
      <c r="H302" t="str">
        <f t="shared" si="23"/>
        <v>compliant</v>
      </c>
      <c r="J302" s="14" t="str">
        <f>VLOOKUP(E302,'Chapter 4'!$C$6:$D$91,2,0)</f>
        <v>Jakým způsobem vyjadřuje organizace svůj závazek vůči podnikatelské etice?</v>
      </c>
    </row>
    <row r="303" spans="1:10" x14ac:dyDescent="0.2">
      <c r="A303" s="212"/>
      <c r="E303" t="str">
        <f>'Technical page'!B485</f>
        <v>Q4.4</v>
      </c>
      <c r="F303">
        <f>'Technical page'!C485</f>
        <v>4</v>
      </c>
      <c r="G303" s="13">
        <f>VLOOKUP(E303,'Technical page'!$AU$482:$BD$489,4,0)</f>
        <v>4</v>
      </c>
      <c r="H303" t="str">
        <f t="shared" si="23"/>
        <v>compliant</v>
      </c>
      <c r="J303" s="14" t="str">
        <f>VLOOKUP(E303,'Chapter 4'!$C$6:$D$91,2,0)</f>
        <v>Jakým způsobem řeší organizace sociální problematiku a lidská práva v rámci spolupráce s obchodními partnery?</v>
      </c>
    </row>
    <row r="304" spans="1:10" x14ac:dyDescent="0.2">
      <c r="A304" s="212"/>
      <c r="E304" t="str">
        <f>'Technical page'!B486</f>
        <v>Q4.5</v>
      </c>
      <c r="F304">
        <f>'Technical page'!C486</f>
        <v>4</v>
      </c>
      <c r="G304" s="13">
        <f>VLOOKUP(E304,'Technical page'!$AU$482:$BD$489,4,0)</f>
        <v>4</v>
      </c>
      <c r="H304" t="str">
        <f t="shared" si="23"/>
        <v>compliant</v>
      </c>
      <c r="J304" s="14" t="str">
        <f>VLOOKUP(E304,'Chapter 4'!$C$6:$D$91,2,0)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row>
    <row r="305" spans="1:10" hidden="1" x14ac:dyDescent="0.2">
      <c r="A305" s="212"/>
      <c r="E305" t="str">
        <f>'Technical page'!B487</f>
        <v>Q4.6</v>
      </c>
      <c r="F305">
        <f>'Technical page'!C487</f>
        <v>3</v>
      </c>
      <c r="G305" s="13" t="str">
        <f>VLOOKUP(E305,'Technical page'!$AU$482:$BD$489,4,0)</f>
        <v>-</v>
      </c>
      <c r="H305" t="str">
        <f t="shared" si="23"/>
        <v>n.a.</v>
      </c>
      <c r="J305" s="14" t="str">
        <f>VLOOKUP(E305,'Chapter 4'!$C$6:$D$91,2,0)</f>
        <v>Jakým způsobem zabezpečuje organizace splnění svých požadavků ze strany logistických partnerů?</v>
      </c>
    </row>
    <row r="306" spans="1:10" hidden="1" x14ac:dyDescent="0.2">
      <c r="A306" s="212"/>
      <c r="E306" t="str">
        <f>'Technical page'!B488</f>
        <v>Q4.7</v>
      </c>
      <c r="F306">
        <f>'Technical page'!C488</f>
        <v>3</v>
      </c>
      <c r="G306" s="13" t="str">
        <f>VLOOKUP(E306,'Technical page'!$AU$482:$BD$489,4,0)</f>
        <v>-</v>
      </c>
      <c r="H306" t="str">
        <f t="shared" si="23"/>
        <v>n.a.</v>
      </c>
      <c r="J306" s="14" t="str">
        <f>VLOOKUP(E306,'Chapter 4'!$C$6:$D$91,2,0)</f>
        <v>Jakým způsobem organizace chrání a zabezpečuje majetek a údaje následných uživatelů nebo externích poskytovatelů, které se používají nebo začleňují do produktů a služeb?</v>
      </c>
    </row>
    <row r="307" spans="1:10" hidden="1" x14ac:dyDescent="0.2">
      <c r="A307" s="212"/>
      <c r="E307" t="str">
        <f>'Technical page'!B489</f>
        <v>Q4.8</v>
      </c>
      <c r="F307">
        <f>'Technical page'!C489</f>
        <v>4</v>
      </c>
      <c r="G307" s="13" t="str">
        <f>VLOOKUP(E307,'Technical page'!$AU$482:$BD$489,4,0)</f>
        <v>-</v>
      </c>
      <c r="H307" t="str">
        <f t="shared" si="23"/>
        <v>n.a.</v>
      </c>
      <c r="J307" s="14" t="str">
        <f>VLOOKUP(E307,'Chapter 4'!$C$6:$D$91,2,0)</f>
        <v>Co zahrnuje dialog s následnými uživateli?</v>
      </c>
    </row>
    <row r="308" spans="1:10" x14ac:dyDescent="0.2">
      <c r="A308" s="212"/>
      <c r="E308" s="45" t="s">
        <v>415</v>
      </c>
      <c r="G308" s="13"/>
    </row>
    <row r="309" spans="1:10" x14ac:dyDescent="0.2">
      <c r="A309" s="212"/>
      <c r="E309" t="str">
        <f>'Technical page'!B544</f>
        <v>Q5.1</v>
      </c>
      <c r="F309">
        <f>'Technical page'!C544</f>
        <v>4</v>
      </c>
      <c r="G309" s="13">
        <f>VLOOKUP(E309,'Technical page'!$AU$544:$BD$548,4,0)</f>
        <v>4</v>
      </c>
      <c r="H309" t="str">
        <f t="shared" ref="H309" si="24">IF(G309="-","n.a.",IF(F309-G309&gt;-1,"compliant","increase score"))</f>
        <v>compliant</v>
      </c>
      <c r="J309" s="14" t="str">
        <f>VLOOKUP(E309,'Chapter 5'!$C$6:$D$89,2,0)</f>
        <v>Jakým způsobem zapojuje organizace své externí zainteresované strany a naplňuje jejich očekávání?</v>
      </c>
    </row>
    <row r="310" spans="1:10" x14ac:dyDescent="0.2">
      <c r="A310" s="212"/>
      <c r="E310" t="str">
        <f>'Technical page'!B545</f>
        <v>Q5.2</v>
      </c>
      <c r="F310">
        <f>'Technical page'!C545</f>
        <v>3</v>
      </c>
      <c r="G310" s="13">
        <f>VLOOKUP(E310,'Technical page'!$AU$544:$BD$548,4,0)</f>
        <v>4</v>
      </c>
      <c r="H310" t="str">
        <f t="shared" ref="H310:H313" si="25">IF(G310="-","n.a.",IF(F310-G310&gt;-1,"compliant","increase score"))</f>
        <v>increase score</v>
      </c>
      <c r="J310" s="14" t="str">
        <f>VLOOKUP(E310,'Chapter 5'!$C$6:$D$89,2,0)</f>
        <v>Jakým způsobem vede organizace dialog s veřejností, úřady a dalšími zainteresovanými stranami, včetně místních komunit a zákazníků v souvislosti s HSE&amp;S v rámci jejich činností, produktů a služeb?</v>
      </c>
    </row>
    <row r="311" spans="1:10" hidden="1" x14ac:dyDescent="0.2">
      <c r="A311" s="212"/>
      <c r="E311" t="str">
        <f>'Technical page'!B546</f>
        <v>Q5.3</v>
      </c>
      <c r="F311">
        <f>'Technical page'!C546</f>
        <v>4</v>
      </c>
      <c r="G311" s="13" t="str">
        <f>VLOOKUP(E311,'Technical page'!$AU$544:$BD$548,4,0)</f>
        <v>-</v>
      </c>
      <c r="H311" t="str">
        <f t="shared" si="25"/>
        <v>n.a.</v>
      </c>
      <c r="J311" s="14" t="str">
        <f>VLOOKUP(E311,'Chapter 5'!$C$6:$D$89,2,0)</f>
        <v>Jakým způsobem zveřejňuje organizace informace týkající se
 HSE&amp;S?</v>
      </c>
    </row>
    <row r="312" spans="1:10" hidden="1" x14ac:dyDescent="0.2">
      <c r="A312" s="212"/>
      <c r="E312" t="str">
        <f>'Technical page'!B547</f>
        <v>Q5.4</v>
      </c>
      <c r="F312">
        <f>'Technical page'!C547</f>
        <v>4</v>
      </c>
      <c r="G312" s="13" t="str">
        <f>VLOOKUP(E312,'Technical page'!$AU$544:$BD$548,4,0)</f>
        <v>-</v>
      </c>
      <c r="H312" t="str">
        <f t="shared" si="25"/>
        <v>n.a.</v>
      </c>
      <c r="J312" s="14" t="str">
        <f>VLOOKUP(E312,'Chapter 5'!$C$6:$D$89,2,0)</f>
        <v>Jakým způsobem podporuje organizace místní komunity?</v>
      </c>
    </row>
    <row r="313" spans="1:10" hidden="1" x14ac:dyDescent="0.2">
      <c r="A313" s="212"/>
      <c r="E313" t="str">
        <f>'Technical page'!B548</f>
        <v>Q5.5</v>
      </c>
      <c r="F313">
        <f>'Technical page'!C548</f>
        <v>4</v>
      </c>
      <c r="G313" s="13" t="str">
        <f>VLOOKUP(E313,'Technical page'!$AU$544:$BD$548,4,0)</f>
        <v>-</v>
      </c>
      <c r="H313" t="str">
        <f t="shared" si="25"/>
        <v>n.a.</v>
      </c>
      <c r="J313" s="14" t="str">
        <f>VLOOKUP(E313,'Chapter 5'!$C$6:$D$89,2,0)</f>
        <v>Jakým způsobem stimuluje organizace místní zaměstnanost a vzdělávání?</v>
      </c>
    </row>
    <row r="314" spans="1:10" x14ac:dyDescent="0.2">
      <c r="A314" s="212"/>
      <c r="E314" s="45" t="s">
        <v>416</v>
      </c>
      <c r="G314" s="13"/>
    </row>
    <row r="315" spans="1:10" x14ac:dyDescent="0.2">
      <c r="A315" s="212"/>
      <c r="E315" t="str">
        <f>'Technical page'!B584</f>
        <v>Q6.1</v>
      </c>
      <c r="F315">
        <f>'Technical page'!C584</f>
        <v>3</v>
      </c>
      <c r="G315" s="13">
        <f>VLOOKUP(E315,'Technical page'!$AU$584:$BD$600,4,0)</f>
        <v>3</v>
      </c>
      <c r="H315" t="str">
        <f>IF(G315="-","n.a.",IF(F315-G315&gt;-1,"compliant","increase score"))</f>
        <v>compliant</v>
      </c>
      <c r="J315" s="14" t="str">
        <f>VLOOKUP(E315,'Chapter 6'!$C$6:$D$120,2,0)</f>
        <v>Jakým způsobem definuje organizace významné problémy a závažnost?</v>
      </c>
    </row>
    <row r="316" spans="1:10" hidden="1" x14ac:dyDescent="0.2">
      <c r="A316" s="212"/>
      <c r="E316" t="str">
        <f>'Technical page'!B585</f>
        <v>Q6.2</v>
      </c>
      <c r="F316">
        <f>'Technical page'!C585</f>
        <v>4</v>
      </c>
      <c r="G316" s="13" t="str">
        <f>VLOOKUP(E316,'Technical page'!$AU$584:$BD$600,4,0)</f>
        <v>-</v>
      </c>
      <c r="H316" t="str">
        <f t="shared" ref="H316:H331" si="26">IF(G316="-","n.a.",IF(F316-G316&gt;-1,"compliant","increase score"))</f>
        <v>n.a.</v>
      </c>
      <c r="J316" s="14" t="str">
        <f>VLOOKUP(E316,'Chapter 6'!$C$6:$D$120,2,0)</f>
        <v>Jakým způsobem hodlá organizace přispívat k udržitelnému rozvoji?</v>
      </c>
    </row>
    <row r="317" spans="1:10" x14ac:dyDescent="0.2">
      <c r="A317" s="212"/>
      <c r="E317" t="str">
        <f>'Technical page'!B586</f>
        <v>Q6.3</v>
      </c>
      <c r="F317">
        <f>'Technical page'!C586</f>
        <v>3</v>
      </c>
      <c r="G317" s="13">
        <f>VLOOKUP(E317,'Technical page'!$AU$584:$BD$600,4,0)</f>
        <v>4</v>
      </c>
      <c r="H317" t="str">
        <f t="shared" si="26"/>
        <v>increase score</v>
      </c>
      <c r="J317" s="14" t="str">
        <f>VLOOKUP(E317,'Chapter 6'!$C$6:$D$120,2,0)</f>
        <v>Jakým způsobem komunikuje organizace zainteresovaných stran na téma udržitelnosti?</v>
      </c>
    </row>
    <row r="318" spans="1:10" hidden="1" x14ac:dyDescent="0.2">
      <c r="A318" s="212"/>
      <c r="E318" t="str">
        <f>'Technical page'!B587</f>
        <v>Q6.4</v>
      </c>
      <c r="F318">
        <f>'Technical page'!C587</f>
        <v>2</v>
      </c>
      <c r="G318" s="13" t="str">
        <f>VLOOKUP(E318,'Technical page'!$AU$584:$BD$600,4,0)</f>
        <v>-</v>
      </c>
      <c r="H318" t="str">
        <f t="shared" si="26"/>
        <v>n.a.</v>
      </c>
      <c r="J318" s="14" t="str">
        <f>VLOOKUP(E318,'Chapter 6'!$C$6:$D$120,2,0)</f>
        <v>Má organizace zavedený proces navrhování výrobků s lepšími výsledky udržitelnosti?</v>
      </c>
    </row>
    <row r="319" spans="1:10" x14ac:dyDescent="0.2">
      <c r="A319" s="212"/>
      <c r="E319" t="str">
        <f>'Technical page'!B588</f>
        <v>Q6.5</v>
      </c>
      <c r="F319">
        <f>'Technical page'!C588</f>
        <v>2</v>
      </c>
      <c r="G319" s="13">
        <f>VLOOKUP(E319,'Technical page'!$AU$584:$BD$600,4,0)</f>
        <v>1</v>
      </c>
      <c r="H319" t="str">
        <f t="shared" si="26"/>
        <v>compliant</v>
      </c>
      <c r="J319" s="14" t="str">
        <f>VLOOKUP(E319,'Chapter 6'!$C$6:$D$120,2,0)</f>
        <v>Jakým způsobem zvyšuje organizace efektivnost zdrojů ve svých výrobních procesech?</v>
      </c>
    </row>
    <row r="320" spans="1:10" x14ac:dyDescent="0.2">
      <c r="A320" s="212"/>
      <c r="E320" t="str">
        <f>'Technical page'!B589</f>
        <v>Q6.6</v>
      </c>
      <c r="F320">
        <f>'Technical page'!C589</f>
        <v>3</v>
      </c>
      <c r="G320" s="13">
        <f>VLOOKUP(E320,'Technical page'!$AU$584:$BD$600,4,0)</f>
        <v>3</v>
      </c>
      <c r="H320" t="str">
        <f t="shared" si="26"/>
        <v>compliant</v>
      </c>
      <c r="J320" s="14" t="str">
        <f>VLOOKUP(E320,'Chapter 6'!$C$6:$D$120,2,0)</f>
        <v>Jakým způsobem stimuluje organizace oběhové hospodářství prostřednictvím svých produktů?</v>
      </c>
    </row>
    <row r="321" spans="1:23" hidden="1" x14ac:dyDescent="0.2">
      <c r="A321" s="212"/>
      <c r="E321" t="str">
        <f>'Technical page'!B590</f>
        <v>Q6.7</v>
      </c>
      <c r="F321">
        <f>'Technical page'!C590</f>
        <v>4</v>
      </c>
      <c r="G321" s="13" t="str">
        <f>VLOOKUP(E321,'Technical page'!$AU$584:$BD$600,4,0)</f>
        <v>-</v>
      </c>
      <c r="H321" t="str">
        <f t="shared" si="26"/>
        <v>n.a.</v>
      </c>
      <c r="J321" s="14" t="str">
        <f>VLOOKUP(E321,'Chapter 6'!$C$6:$D$120,2,0)</f>
        <v>Jakým způsobem podporuje organizace inovace při vývoji produktů a řešení, které odpovídají výzvám udržitelnosti?</v>
      </c>
    </row>
    <row r="322" spans="1:23" hidden="1" x14ac:dyDescent="0.2">
      <c r="A322" s="212"/>
      <c r="E322" t="str">
        <f>'Technical page'!B591</f>
        <v>Q6.8</v>
      </c>
      <c r="F322">
        <f>'Technical page'!C591</f>
        <v>3</v>
      </c>
      <c r="G322" s="13" t="str">
        <f>VLOOKUP(E322,'Technical page'!$AU$584:$BD$600,4,0)</f>
        <v>-</v>
      </c>
      <c r="H322" t="str">
        <f t="shared" si="26"/>
        <v>n.a.</v>
      </c>
      <c r="J322" s="14" t="str">
        <f>VLOOKUP(E322,'Chapter 6'!$C$6:$D$120,2,0)</f>
        <v>Jakým způsobem stimuluje organizace inovaci a spolupráci?</v>
      </c>
    </row>
    <row r="323" spans="1:23" hidden="1" x14ac:dyDescent="0.2">
      <c r="A323" s="212"/>
      <c r="E323" t="str">
        <f>'Technical page'!B592</f>
        <v>Q6.9</v>
      </c>
      <c r="F323">
        <f>'Technical page'!C592</f>
        <v>3</v>
      </c>
      <c r="G323" s="13" t="str">
        <f>VLOOKUP(E323,'Technical page'!$AU$584:$BD$600,4,0)</f>
        <v>-</v>
      </c>
      <c r="H323" t="str">
        <f t="shared" si="26"/>
        <v>n.a.</v>
      </c>
      <c r="J323" s="14" t="str">
        <f>VLOOKUP(E323,'Chapter 6'!$C$6:$D$120,2,0)</f>
        <v>Jakým způsobem podporuje organizace udržitelné způsoby spotřeby?</v>
      </c>
    </row>
    <row r="324" spans="1:23" hidden="1" x14ac:dyDescent="0.2">
      <c r="A324" s="212"/>
      <c r="E324" t="str">
        <f>'Technical page'!B593</f>
        <v>Q6.10</v>
      </c>
      <c r="F324">
        <f>'Technical page'!C593</f>
        <v>4</v>
      </c>
      <c r="G324" s="13" t="str">
        <f>VLOOKUP(E324,'Technical page'!$AU$584:$BD$600,4,0)</f>
        <v>-</v>
      </c>
      <c r="H324" t="str">
        <f t="shared" si="26"/>
        <v>n.a.</v>
      </c>
      <c r="J324" s="14" t="str">
        <f>VLOOKUP(E324,'Chapter 6'!$C$6:$D$120,2,0)</f>
        <v>Jakým způsobem organizace kontroluje a optimalizuje spotřebu vody?</v>
      </c>
    </row>
    <row r="325" spans="1:23" hidden="1" x14ac:dyDescent="0.2">
      <c r="A325" s="212"/>
      <c r="E325" t="str">
        <f>'Technical page'!B594</f>
        <v>Q6.11</v>
      </c>
      <c r="F325">
        <f>'Technical page'!C594</f>
        <v>2</v>
      </c>
      <c r="G325" s="13" t="str">
        <f>VLOOKUP(E325,'Technical page'!$AU$584:$BD$600,4,0)</f>
        <v>-</v>
      </c>
      <c r="H325" t="str">
        <f t="shared" si="26"/>
        <v>n.a.</v>
      </c>
      <c r="J325" s="14" t="str">
        <f>VLOOKUP(E325,'Chapter 6'!$C$6:$D$120,2,0)</f>
        <v>Jakým způsobem se řídí vliv organizace na biodiverzitu a ekosystém?</v>
      </c>
    </row>
    <row r="326" spans="1:23" hidden="1" x14ac:dyDescent="0.2">
      <c r="A326" s="212"/>
      <c r="E326" t="str">
        <f>'Technical page'!B595</f>
        <v>Q6.12</v>
      </c>
      <c r="F326">
        <f>'Technical page'!C595</f>
        <v>3</v>
      </c>
      <c r="G326" s="13" t="str">
        <f>VLOOKUP(E326,'Technical page'!$AU$584:$BD$600,4,0)</f>
        <v>-</v>
      </c>
      <c r="H326" t="str">
        <f t="shared" si="26"/>
        <v>n.a.</v>
      </c>
      <c r="J326" s="14" t="str">
        <f>VLOOKUP(E326,'Chapter 6'!$C$6:$D$120,2,0)</f>
        <v>Jakým způsobem posuzuje organizace svou závislost na přírodních zdrojích (ekosystémech)?</v>
      </c>
    </row>
    <row r="327" spans="1:23" hidden="1" x14ac:dyDescent="0.2">
      <c r="A327" s="212"/>
      <c r="E327" t="str">
        <f>'Technical page'!B596</f>
        <v>Q6.13</v>
      </c>
      <c r="F327">
        <f>'Technical page'!C596</f>
        <v>4</v>
      </c>
      <c r="G327" s="13" t="str">
        <f>VLOOKUP(E327,'Technical page'!$AU$584:$BD$600,4,0)</f>
        <v>-</v>
      </c>
      <c r="H327" t="str">
        <f t="shared" si="26"/>
        <v>n.a.</v>
      </c>
      <c r="J327" s="14" t="str">
        <f>VLOOKUP(E327,'Chapter 6'!$C$6:$D$120,2,0)</f>
        <v>Jakým způsobem řídí organizace svou spotřebu energie?</v>
      </c>
    </row>
    <row r="328" spans="1:23" hidden="1" x14ac:dyDescent="0.2">
      <c r="A328" s="212"/>
      <c r="E328" t="str">
        <f>'Technical page'!B597</f>
        <v>Q6.14</v>
      </c>
      <c r="F328">
        <f>'Technical page'!C597</f>
        <v>3</v>
      </c>
      <c r="G328" s="13" t="str">
        <f>VLOOKUP(E328,'Technical page'!$AU$584:$BD$600,4,0)</f>
        <v>-</v>
      </c>
      <c r="H328" t="str">
        <f t="shared" si="26"/>
        <v>n.a.</v>
      </c>
      <c r="J328" s="14" t="str">
        <f>VLOOKUP(E328,'Chapter 6'!$C$6:$D$120,2,0)</f>
        <v>Jakým způsobem řídí organizace emise skleníkových plynů (kromě úspor energie)?</v>
      </c>
    </row>
    <row r="329" spans="1:23" hidden="1" x14ac:dyDescent="0.2">
      <c r="A329" s="212"/>
      <c r="E329" t="str">
        <f>'Technical page'!B598</f>
        <v>Q6.15</v>
      </c>
      <c r="F329">
        <f>'Technical page'!C598</f>
        <v>1</v>
      </c>
      <c r="G329" s="13" t="str">
        <f>VLOOKUP(E329,'Technical page'!$AU$584:$BD$600,4,0)</f>
        <v>-</v>
      </c>
      <c r="H329" t="str">
        <f t="shared" si="26"/>
        <v>n.a.</v>
      </c>
      <c r="J329" s="14" t="str">
        <f>VLOOKUP(E329,'Chapter 6'!$C$6:$D$120,2,0)</f>
        <v>Jaká je strategie organizace na snižování emisí skleníkových plynů?</v>
      </c>
    </row>
    <row r="330" spans="1:23" x14ac:dyDescent="0.2">
      <c r="A330" s="212"/>
      <c r="E330" t="str">
        <f>'Technical page'!B599</f>
        <v>Q6.16</v>
      </c>
      <c r="F330">
        <f>'Technical page'!C599</f>
        <v>2</v>
      </c>
      <c r="G330" s="13">
        <f>VLOOKUP(E330,'Technical page'!$AU$584:$BD$600,4,0)</f>
        <v>3</v>
      </c>
      <c r="H330" t="str">
        <f t="shared" si="26"/>
        <v>increase score</v>
      </c>
      <c r="J330" s="14" t="str">
        <f>VLOOKUP(E330,'Chapter 6'!$C$6:$D$120,2,0)</f>
        <v xml:space="preserve">Jakým způsobem se organizace připravuje na klimatické změny? </v>
      </c>
    </row>
    <row r="331" spans="1:23" hidden="1" x14ac:dyDescent="0.2">
      <c r="A331" s="212"/>
      <c r="E331" t="str">
        <f>'Technical page'!B600</f>
        <v>Q6.17</v>
      </c>
      <c r="F331">
        <f>'Technical page'!C600</f>
        <v>2</v>
      </c>
      <c r="G331" s="13" t="str">
        <f>VLOOKUP(E331,'Technical page'!$AU$584:$BD$600,4,0)</f>
        <v>-</v>
      </c>
      <c r="H331" t="str">
        <f t="shared" si="26"/>
        <v>n.a.</v>
      </c>
      <c r="J331" s="14" t="str">
        <f>VLOOKUP(E331,'Chapter 6'!$C$6:$D$120,2,0)</f>
        <v>Jak organizace zajišťuje rovné příležitosti při náboru a během kariéry všech?</v>
      </c>
    </row>
    <row r="332" spans="1:23" x14ac:dyDescent="0.2">
      <c r="A332" s="212"/>
      <c r="G332" s="13"/>
    </row>
    <row r="333" spans="1:23" ht="21" x14ac:dyDescent="0.25">
      <c r="A333" s="212"/>
      <c r="B333" s="213"/>
      <c r="C333" s="217" t="s">
        <v>409</v>
      </c>
      <c r="D333" s="210"/>
      <c r="E333" s="210"/>
      <c r="F333" s="210"/>
      <c r="G333" s="210"/>
      <c r="H333" s="210"/>
      <c r="I333" s="210"/>
      <c r="J333" s="218"/>
      <c r="K333" s="210"/>
      <c r="L333" s="210"/>
      <c r="M333" s="210"/>
      <c r="N333" s="210"/>
      <c r="O333" s="210"/>
      <c r="P333" s="210"/>
      <c r="Q333" s="210"/>
      <c r="R333" s="210"/>
      <c r="S333" s="210"/>
      <c r="T333" s="210"/>
      <c r="U333" s="210"/>
      <c r="V333" s="210"/>
      <c r="W333" s="210"/>
    </row>
    <row r="334" spans="1:23" x14ac:dyDescent="0.2">
      <c r="A334" s="212"/>
      <c r="F334" s="4" t="s">
        <v>205</v>
      </c>
      <c r="G334" s="4" t="s">
        <v>408</v>
      </c>
    </row>
    <row r="335" spans="1:23" x14ac:dyDescent="0.2">
      <c r="A335" s="212"/>
      <c r="E335" s="45" t="s">
        <v>413</v>
      </c>
    </row>
    <row r="336" spans="1:23" x14ac:dyDescent="0.2">
      <c r="A336" s="212"/>
      <c r="E336" t="str">
        <f>'Technical page'!B10</f>
        <v>Q1.1</v>
      </c>
      <c r="F336" s="8">
        <f>'Technical page'!C10</f>
        <v>3</v>
      </c>
      <c r="G336" s="13">
        <f>VLOOKUP(E336,'Technical page'!$AU$10:$BD$25,5,0)</f>
        <v>3</v>
      </c>
      <c r="H336" t="str">
        <f t="shared" ref="H336" si="27">IF(G336="-","n.a.",IF(F336-G336&gt;-1,"compliant","increase score"))</f>
        <v>compliant</v>
      </c>
      <c r="J336" s="14" t="str">
        <f>VLOOKUP(E336,'Chapter 1'!$C$6:$D$112,2,0)</f>
        <v xml:space="preserve">Jak se projevuje závazek plnit povinnosti týkající se dodržování předpisů a zásad Responsible Care = RC (tj. ochrana a podpora zdraví a bezpečnost lidí, životního prostředí a udržitelnosti) na všech úrovních organizace?
</v>
      </c>
    </row>
    <row r="337" spans="1:10" x14ac:dyDescent="0.2">
      <c r="A337" s="212"/>
      <c r="E337" t="str">
        <f>'Technical page'!B11</f>
        <v>Q1.2</v>
      </c>
      <c r="F337" s="8">
        <f>'Technical page'!C11</f>
        <v>4</v>
      </c>
      <c r="G337" s="13">
        <f>VLOOKUP(E337,'Technical page'!$AU$10:$BD$25,5,0)</f>
        <v>3</v>
      </c>
      <c r="H337" t="str">
        <f t="shared" ref="H337:H351" si="28">IF(G337="-","n.a.",IF(F337-G337&gt;-1,"compliant","increase score"))</f>
        <v>compliant</v>
      </c>
      <c r="J337" s="14" t="str">
        <f>VLOOKUP(E337,'Chapter 1'!$C$6:$D$112,2,0)</f>
        <v xml:space="preserve">Jakým způsobem řídí organizace příslušná rizika a příležitosti?  </v>
      </c>
    </row>
    <row r="338" spans="1:10" x14ac:dyDescent="0.2">
      <c r="A338" s="212"/>
      <c r="E338" t="str">
        <f>'Technical page'!B12</f>
        <v>Q1.3</v>
      </c>
      <c r="F338" s="8">
        <f>'Technical page'!C12</f>
        <v>3</v>
      </c>
      <c r="G338" s="13">
        <f>VLOOKUP(E338,'Technical page'!$AU$10:$BD$25,5,0)</f>
        <v>2</v>
      </c>
      <c r="H338" t="str">
        <f t="shared" si="28"/>
        <v>compliant</v>
      </c>
      <c r="J338" s="14" t="str">
        <f>VLOOKUP(E338,'Chapter 1'!$C$6:$D$112,2,0)</f>
        <v xml:space="preserve">Jakým způsobem monitoruje organizace svoje zákonné povinnosti? </v>
      </c>
    </row>
    <row r="339" spans="1:10" x14ac:dyDescent="0.2">
      <c r="A339" s="212"/>
      <c r="E339" t="str">
        <f>'Technical page'!B13</f>
        <v>Q1.4</v>
      </c>
      <c r="F339" s="8">
        <f>'Technical page'!C13</f>
        <v>4</v>
      </c>
      <c r="G339" s="13">
        <f>VLOOKUP(E339,'Technical page'!$AU$10:$BD$25,5,0)</f>
        <v>2</v>
      </c>
      <c r="H339" t="str">
        <f t="shared" si="28"/>
        <v>compliant</v>
      </c>
      <c r="J339" s="14" t="str">
        <f>VLOOKUP(E339,'Chapter 1'!$C$6:$D$112,2,0)</f>
        <v>Jakým způsobem top management zajišťuje, že jednotlivé aspekty HSE&amp;S (zdraví, bezpečnosti, ochrany životního prostředí &amp; udržitelnosti) jsou přiřazeny stanoveným rolím v organizaci?</v>
      </c>
    </row>
    <row r="340" spans="1:10" x14ac:dyDescent="0.2">
      <c r="A340" s="212"/>
      <c r="E340" t="str">
        <f>'Technical page'!B14</f>
        <v>Q1.5</v>
      </c>
      <c r="F340" s="8">
        <f>'Technical page'!C14</f>
        <v>3</v>
      </c>
      <c r="G340" s="13">
        <f>VLOOKUP(E340,'Technical page'!$AU$10:$BD$25,5,0)</f>
        <v>3</v>
      </c>
      <c r="H340" t="str">
        <f t="shared" si="28"/>
        <v>compliant</v>
      </c>
      <c r="J340" s="14" t="str">
        <f>VLOOKUP(E340,'Chapter 1'!$C$6:$D$112,2,0)</f>
        <v>Jakým způsobem se top management podílí na řešení záležitostí HSE&amp;S?</v>
      </c>
    </row>
    <row r="341" spans="1:10" hidden="1" x14ac:dyDescent="0.2">
      <c r="A341" s="212"/>
      <c r="E341" t="str">
        <f>'Technical page'!B15</f>
        <v>Q1.6</v>
      </c>
      <c r="F341" s="8">
        <f>'Technical page'!C15</f>
        <v>3</v>
      </c>
      <c r="G341" s="13" t="str">
        <f>VLOOKUP(E341,'Technical page'!$AU$10:$BD$25,5,0)</f>
        <v>-</v>
      </c>
      <c r="H341" t="str">
        <f t="shared" si="28"/>
        <v>n.a.</v>
      </c>
      <c r="J341" s="14" t="str">
        <f>VLOOKUP(E341,'Chapter 1'!$C$6:$D$112,2,0)</f>
        <v xml:space="preserve">Jakým způsobem jsou odpovědnosti HSE&amp;S začleněny do popisů pracovní náplně nebo ročních cílů?
</v>
      </c>
    </row>
    <row r="342" spans="1:10" x14ac:dyDescent="0.2">
      <c r="A342" s="212"/>
      <c r="E342" t="str">
        <f>'Technical page'!B16</f>
        <v>Q1.7</v>
      </c>
      <c r="F342" s="8">
        <f>'Technical page'!C16</f>
        <v>4</v>
      </c>
      <c r="G342" s="13">
        <f>VLOOKUP(E342,'Technical page'!$AU$10:$BD$25,5,0)</f>
        <v>3</v>
      </c>
      <c r="H342" t="str">
        <f t="shared" si="28"/>
        <v>compliant</v>
      </c>
      <c r="J342" s="14" t="str">
        <f>VLOOKUP(E342,'Chapter 1'!$C$6:$D$112,2,0)</f>
        <v>Jakým způsobem se řídí (nejdůležitější) procesy v souvislosti s HSE&amp;S?</v>
      </c>
    </row>
    <row r="343" spans="1:10" x14ac:dyDescent="0.2">
      <c r="A343" s="212"/>
      <c r="E343" t="str">
        <f>'Technical page'!B17</f>
        <v>Q1.8</v>
      </c>
      <c r="F343" s="8">
        <f>'Technical page'!C17</f>
        <v>3</v>
      </c>
      <c r="G343" s="13">
        <f>VLOOKUP(E343,'Technical page'!$AU$10:$BD$25,5,0)</f>
        <v>3</v>
      </c>
      <c r="H343" t="str">
        <f t="shared" si="28"/>
        <v>compliant</v>
      </c>
      <c r="J343" s="14" t="str">
        <f>VLOOKUP(E343,'Chapter 1'!$C$6:$D$112,2,0)</f>
        <v>Jakým způsobem top management zajišťuje neustálé zlepšování výkonu v oblasti HSE&amp;S (zdraví, bezpečnosti, životního prostředí, energetiky a udržitelnosti)?</v>
      </c>
    </row>
    <row r="344" spans="1:10" x14ac:dyDescent="0.2">
      <c r="A344" s="212"/>
      <c r="E344" t="str">
        <f>'Technical page'!B18</f>
        <v>Q1.9</v>
      </c>
      <c r="F344" s="8">
        <f>'Technical page'!C18</f>
        <v>4</v>
      </c>
      <c r="G344" s="13">
        <f>VLOOKUP(E344,'Technical page'!$AU$10:$BD$25,5,0)</f>
        <v>3</v>
      </c>
      <c r="H344" t="str">
        <f t="shared" si="28"/>
        <v>compliant</v>
      </c>
      <c r="J344" s="14" t="str">
        <f>VLOOKUP(E344,'Chapter 1'!$C$6:$D$112,2,0)</f>
        <v>Jak jsou organizovány interní audity?</v>
      </c>
    </row>
    <row r="345" spans="1:10" x14ac:dyDescent="0.2">
      <c r="A345" s="212"/>
      <c r="E345" t="str">
        <f>'Technical page'!B19</f>
        <v>Q1.10</v>
      </c>
      <c r="F345" s="8">
        <f>'Technical page'!C19</f>
        <v>4</v>
      </c>
      <c r="G345" s="13">
        <f>VLOOKUP(E345,'Technical page'!$AU$10:$BD$25,5,0)</f>
        <v>3</v>
      </c>
      <c r="H345" t="str">
        <f t="shared" si="28"/>
        <v>compliant</v>
      </c>
      <c r="J345" s="14" t="str">
        <f>VLOOKUP(E345,'Chapter 1'!$C$6:$D$112,2,0)</f>
        <v>Jakým způsobem probíhá vyšetřování?</v>
      </c>
    </row>
    <row r="346" spans="1:10" x14ac:dyDescent="0.2">
      <c r="A346" s="212"/>
      <c r="E346" t="str">
        <f>'Technical page'!B20</f>
        <v>Q1.11</v>
      </c>
      <c r="F346" s="8">
        <f>'Technical page'!C20</f>
        <v>4</v>
      </c>
      <c r="G346" s="13">
        <f>VLOOKUP(E346,'Technical page'!$AU$10:$BD$25,5,0)</f>
        <v>3</v>
      </c>
      <c r="H346" t="str">
        <f t="shared" si="28"/>
        <v>compliant</v>
      </c>
      <c r="J346" s="14" t="str">
        <f>VLOOKUP(E346,'Chapter 1'!$C$6:$D$112,2,0)</f>
        <v>Jakým způsobem organizace zajišťuje procesy, čas a zdroje potřebné pro zlepšování procesů řízení HSE&amp;S?</v>
      </c>
    </row>
    <row r="347" spans="1:10" x14ac:dyDescent="0.2">
      <c r="A347" s="212"/>
      <c r="E347" t="str">
        <f>'Technical page'!B21</f>
        <v>Q1.12</v>
      </c>
      <c r="F347" s="8">
        <f>'Technical page'!C21</f>
        <v>3</v>
      </c>
      <c r="G347" s="13">
        <f>VLOOKUP(E347,'Technical page'!$AU$10:$BD$25,5,0)</f>
        <v>3</v>
      </c>
      <c r="H347" t="str">
        <f t="shared" si="28"/>
        <v>compliant</v>
      </c>
      <c r="J347" s="14" t="str">
        <f>VLOOKUP(E347,'Chapter 1'!$C$6:$D$112,2,0)</f>
        <v>Jak organizace zajišťuje, že zaměstnanci jsou si vědomi politik a procesů týkajících se zdraví, bezpečnosti, životního prostředí, energetiky a udržitelnosti?</v>
      </c>
    </row>
    <row r="348" spans="1:10" x14ac:dyDescent="0.2">
      <c r="A348" s="212"/>
      <c r="E348" t="str">
        <f>'Technical page'!B22</f>
        <v>Q1.13</v>
      </c>
      <c r="F348" s="8">
        <f>'Technical page'!C22</f>
        <v>3</v>
      </c>
      <c r="G348" s="13">
        <f>VLOOKUP(E348,'Technical page'!$AU$10:$BD$25,5,0)</f>
        <v>3</v>
      </c>
      <c r="H348" t="str">
        <f t="shared" si="28"/>
        <v>compliant</v>
      </c>
      <c r="J348" s="14" t="str">
        <f>VLOOKUP(E348,'Chapter 1'!$C$6:$D$112,2,0)</f>
        <v>Jakým způsobem organizace zajišťuje správné kompetence pracovníků, pokud jde o aspekty HSE&amp;S týkající se jejich práce?</v>
      </c>
    </row>
    <row r="349" spans="1:10" x14ac:dyDescent="0.2">
      <c r="A349" s="212"/>
      <c r="E349" t="str">
        <f>'Technical page'!B23</f>
        <v>Q1.14</v>
      </c>
      <c r="F349" s="8">
        <f>'Technical page'!C23</f>
        <v>3</v>
      </c>
      <c r="G349" s="13">
        <f>VLOOKUP(E349,'Technical page'!$AU$10:$BD$25,5,0)</f>
        <v>3</v>
      </c>
      <c r="H349" t="str">
        <f t="shared" si="28"/>
        <v>compliant</v>
      </c>
      <c r="J349" s="14" t="str">
        <f>VLOOKUP(E349,'Chapter 1'!$C$6:$D$112,2,0)</f>
        <v>Jaká je struktura zapojení zaměstnanců?</v>
      </c>
    </row>
    <row r="350" spans="1:10" x14ac:dyDescent="0.2">
      <c r="A350" s="212"/>
      <c r="E350" t="str">
        <f>'Technical page'!B24</f>
        <v>Q1.15</v>
      </c>
      <c r="F350" s="8">
        <f>'Technical page'!C24</f>
        <v>4</v>
      </c>
      <c r="G350" s="13">
        <f>VLOOKUP(E350,'Technical page'!$AU$10:$BD$25,5,0)</f>
        <v>3</v>
      </c>
      <c r="H350" t="str">
        <f t="shared" si="28"/>
        <v>compliant</v>
      </c>
      <c r="J350" s="14" t="str">
        <f>VLOOKUP(E350,'Chapter 1'!$C$6:$D$112,2,0)</f>
        <v>Jakým způsobem se řídí dokumentace HSE&amp;S?</v>
      </c>
    </row>
    <row r="351" spans="1:10" x14ac:dyDescent="0.2">
      <c r="A351" s="212"/>
      <c r="E351" t="str">
        <f>'Technical page'!B25</f>
        <v>Q1.16</v>
      </c>
      <c r="F351" s="8">
        <f>'Technical page'!C25</f>
        <v>3</v>
      </c>
      <c r="G351" s="13">
        <f>VLOOKUP(E351,'Technical page'!$AU$10:$BD$25,5,0)</f>
        <v>3</v>
      </c>
      <c r="H351" t="str">
        <f t="shared" si="28"/>
        <v>compliant</v>
      </c>
      <c r="J351" s="14" t="str">
        <f>VLOOKUP(E351,'Chapter 1'!$C$6:$D$112,2,0)</f>
        <v>Jakým způsobem jsou řízeny změny potenciálně ovlivňující HSE&amp;S (zdraví, bezpečnost, životní prostředí, energetiku a udržitelnost)?</v>
      </c>
    </row>
    <row r="352" spans="1:10" x14ac:dyDescent="0.2">
      <c r="A352" s="212"/>
      <c r="E352" s="45" t="s">
        <v>124</v>
      </c>
    </row>
    <row r="353" spans="1:10" x14ac:dyDescent="0.2">
      <c r="A353" s="212"/>
      <c r="E353" t="str">
        <f>'Technical page'!B124</f>
        <v>Q2.1</v>
      </c>
      <c r="F353">
        <f>'Technical page'!C124</f>
        <v>3</v>
      </c>
      <c r="G353" s="13">
        <f>VLOOKUP(E353,'Technical page'!$AU$124:$BD$168,5,0)</f>
        <v>2</v>
      </c>
      <c r="H353" t="str">
        <f t="shared" ref="H353" si="29">IF(G353="-","n.a.",IF(F353-G353&gt;-1,"compliant","increase score"))</f>
        <v>compliant</v>
      </c>
      <c r="J353" s="14" t="str">
        <f>VLOOKUP(E353,'Chapter 2'!$C$6:$D$282,2,0)</f>
        <v>Jak se management zavázal k ochraně zdraví a bezpečnosti při práci (dále jen "BOZP")?</v>
      </c>
    </row>
    <row r="354" spans="1:10" x14ac:dyDescent="0.2">
      <c r="A354" s="212"/>
      <c r="E354" t="str">
        <f>'Technical page'!B125</f>
        <v>Q2.2</v>
      </c>
      <c r="F354">
        <f>'Technical page'!C125</f>
        <v>4</v>
      </c>
      <c r="G354" s="13">
        <f>VLOOKUP(E354,'Technical page'!$AU$124:$BD$168,5,0)</f>
        <v>2</v>
      </c>
      <c r="H354" t="str">
        <f t="shared" ref="H354:H397" si="30">IF(G354="-","n.a.",IF(F354-G354&gt;-1,"compliant","increase score"))</f>
        <v>compliant</v>
      </c>
      <c r="J354" s="14" t="str">
        <f>VLOOKUP(E354,'Chapter 2'!$C$6:$D$282,2,0)</f>
        <v>Jakým způsobem se určují rizika a expozice v souvislosti s BOZP?</v>
      </c>
    </row>
    <row r="355" spans="1:10" x14ac:dyDescent="0.2">
      <c r="A355" s="212"/>
      <c r="E355" t="str">
        <f>'Technical page'!B126</f>
        <v>Q2.3</v>
      </c>
      <c r="F355">
        <f>'Technical page'!C126</f>
        <v>4</v>
      </c>
      <c r="G355" s="13">
        <f>VLOOKUP(E355,'Technical page'!$AU$124:$BD$168,5,0)</f>
        <v>3</v>
      </c>
      <c r="H355" t="str">
        <f t="shared" si="30"/>
        <v>compliant</v>
      </c>
      <c r="J355" s="14" t="str">
        <f>VLOOKUP(E355,'Chapter 2'!$C$6:$D$282,2,0)</f>
        <v>How are medical requirements evaluated?</v>
      </c>
    </row>
    <row r="356" spans="1:10" x14ac:dyDescent="0.2">
      <c r="A356" s="212"/>
      <c r="E356" t="str">
        <f>'Technical page'!B127</f>
        <v>Q2.4</v>
      </c>
      <c r="F356">
        <f>'Technical page'!C127</f>
        <v>4</v>
      </c>
      <c r="G356" s="13">
        <f>VLOOKUP(E356,'Technical page'!$AU$124:$BD$168,5,0)</f>
        <v>3</v>
      </c>
      <c r="H356" t="str">
        <f t="shared" si="30"/>
        <v>compliant</v>
      </c>
      <c r="J356" s="14" t="str">
        <f>VLOOKUP(E356,'Chapter 2'!$C$6:$D$282,2,0)</f>
        <v>Jakým způsobem zlepšuje organizace BOZP?</v>
      </c>
    </row>
    <row r="357" spans="1:10" x14ac:dyDescent="0.2">
      <c r="A357" s="212"/>
      <c r="E357" t="str">
        <f>'Technical page'!B128</f>
        <v>Q2.5</v>
      </c>
      <c r="F357">
        <f>'Technical page'!C128</f>
        <v>4</v>
      </c>
      <c r="G357" s="13">
        <f>VLOOKUP(E357,'Technical page'!$AU$124:$BD$168,5,0)</f>
        <v>3</v>
      </c>
      <c r="H357" t="str">
        <f t="shared" si="30"/>
        <v>compliant</v>
      </c>
      <c r="J357" s="14" t="str">
        <f>VLOOKUP(E357,'Chapter 2'!$C$6:$D$282,2,0)</f>
        <v>Jakým způsobem probíhá údržba a udržování pořádku s cílem zajistit bezpečnost provozů, zařízení, nástrojů a (bezpečnostních) pomůcek?</v>
      </c>
    </row>
    <row r="358" spans="1:10" x14ac:dyDescent="0.2">
      <c r="A358" s="212"/>
      <c r="E358" t="str">
        <f>'Technical page'!B129</f>
        <v>Q2.6</v>
      </c>
      <c r="F358">
        <f>'Technical page'!C129</f>
        <v>4</v>
      </c>
      <c r="G358" s="13">
        <f>VLOOKUP(E358,'Technical page'!$AU$124:$BD$168,5,0)</f>
        <v>3</v>
      </c>
      <c r="H358" t="str">
        <f t="shared" si="30"/>
        <v>compliant</v>
      </c>
      <c r="J358" s="14" t="str">
        <f>VLOOKUP(E358,'Chapter 2'!$C$6:$D$282,2,0)</f>
        <v>Jak se ověřuje správný výběr, údržba a používání zdravotního a bezpečnostního vybavení (např. osobních ochranných prostředků = OOPP)?</v>
      </c>
    </row>
    <row r="359" spans="1:10" x14ac:dyDescent="0.2">
      <c r="A359" s="212"/>
      <c r="E359" t="str">
        <f>'Technical page'!B130</f>
        <v>Q2.7</v>
      </c>
      <c r="F359">
        <f>'Technical page'!C130</f>
        <v>3</v>
      </c>
      <c r="G359" s="13">
        <f>VLOOKUP(E359,'Technical page'!$AU$124:$BD$168,5,0)</f>
        <v>3</v>
      </c>
      <c r="H359" t="str">
        <f t="shared" si="30"/>
        <v>compliant</v>
      </c>
      <c r="J359" s="14" t="str">
        <f>VLOOKUP(E359,'Chapter 2'!$C$6:$D$282,2,0)</f>
        <v>Jak se organizace stará o stres a tělesné a duševní zdraví zaměstnanců?</v>
      </c>
    </row>
    <row r="360" spans="1:10" x14ac:dyDescent="0.2">
      <c r="A360" s="212"/>
      <c r="E360" t="str">
        <f>'Technical page'!B131</f>
        <v>Q2.8</v>
      </c>
      <c r="F360">
        <f>'Technical page'!C131</f>
        <v>3</v>
      </c>
      <c r="G360" s="13">
        <f>VLOOKUP(E360,'Technical page'!$AU$124:$BD$168,5,0)</f>
        <v>3</v>
      </c>
      <c r="H360" t="str">
        <f t="shared" si="30"/>
        <v>compliant</v>
      </c>
      <c r="J360" s="14" t="str">
        <f>VLOOKUP(E360,'Chapter 2'!$C$6:$D$282,2,0)</f>
        <v>Jakým způsobem se vyšetřují onemocnění, zranění, incidenty a potenciálně nebezpečné situace na pracovišti?</v>
      </c>
    </row>
    <row r="361" spans="1:10" x14ac:dyDescent="0.2">
      <c r="A361" s="212"/>
      <c r="E361" t="str">
        <f>'Technical page'!B132</f>
        <v>Q2.9</v>
      </c>
      <c r="F361">
        <f>'Technical page'!C132</f>
        <v>4</v>
      </c>
      <c r="G361" s="13">
        <f>VLOOKUP(E361,'Technical page'!$AU$124:$BD$168,5,0)</f>
        <v>3</v>
      </c>
      <c r="H361" t="str">
        <f t="shared" si="30"/>
        <v>compliant</v>
      </c>
      <c r="J361" s="14" t="str">
        <f>VLOOKUP(E361,'Chapter 2'!$C$6:$D$282,2,0)</f>
        <v>Jak je organizace připravena na mimořádné události?</v>
      </c>
    </row>
    <row r="362" spans="1:10" x14ac:dyDescent="0.2">
      <c r="A362" s="212"/>
      <c r="E362" t="str">
        <f>'Technical page'!B133</f>
        <v>Q2.10</v>
      </c>
      <c r="F362">
        <f>'Technical page'!C133</f>
        <v>3</v>
      </c>
      <c r="G362" s="13">
        <f>VLOOKUP(E362,'Technical page'!$AU$124:$BD$168,5,0)</f>
        <v>3</v>
      </c>
      <c r="H362" t="str">
        <f t="shared" si="30"/>
        <v>compliant</v>
      </c>
      <c r="J362" s="14" t="str">
        <f>VLOOKUP(E362,'Chapter 2'!$C$6:$D$282,2,0)</f>
        <v>Jakým způsobem zajišťuje organizace správně kompetence všech pracovníků, týkající se požadavků BOZP, které souvisí s jejich pracovní náplní?</v>
      </c>
    </row>
    <row r="363" spans="1:10" hidden="1" x14ac:dyDescent="0.2">
      <c r="A363" s="212"/>
      <c r="E363" t="str">
        <f>'Technical page'!B134</f>
        <v>Q2.11</v>
      </c>
      <c r="F363">
        <f>'Technical page'!C134</f>
        <v>3</v>
      </c>
      <c r="G363" s="13" t="str">
        <f>VLOOKUP(E363,'Technical page'!$AU$124:$BD$168,5,0)</f>
        <v>-</v>
      </c>
      <c r="H363" t="str">
        <f t="shared" si="30"/>
        <v>n.a.</v>
      </c>
      <c r="J363" s="14" t="str">
        <f>VLOOKUP(E363,'Chapter 2'!$C$6:$D$282,2,0)</f>
        <v xml:space="preserve">Jakým způsobem se vedení staví k procesní bezpečnosti?
</v>
      </c>
    </row>
    <row r="364" spans="1:10" hidden="1" x14ac:dyDescent="0.2">
      <c r="A364" s="212"/>
      <c r="E364" t="str">
        <f>'Technical page'!B135</f>
        <v>Q2.12</v>
      </c>
      <c r="F364">
        <f>'Technical page'!C135</f>
        <v>3</v>
      </c>
      <c r="G364" s="13" t="str">
        <f>VLOOKUP(E364,'Technical page'!$AU$124:$BD$168,5,0)</f>
        <v>-</v>
      </c>
      <c r="H364" t="str">
        <f t="shared" si="30"/>
        <v>n.a.</v>
      </c>
      <c r="J364" s="14" t="str">
        <f>VLOOKUP(E364,'Chapter 2'!$C$6:$D$282,2,0)</f>
        <v>Jakým způsobem je vypracována identifikace a popis bezpečnosti procesů, zařízení a pracovišť organizace?</v>
      </c>
    </row>
    <row r="365" spans="1:10" hidden="1" x14ac:dyDescent="0.2">
      <c r="A365" s="212"/>
      <c r="E365" t="str">
        <f>'Technical page'!B136</f>
        <v>Q2.13</v>
      </c>
      <c r="F365">
        <f>'Technical page'!C136</f>
        <v>4</v>
      </c>
      <c r="G365" s="13" t="str">
        <f>VLOOKUP(E365,'Technical page'!$AU$124:$BD$168,5,0)</f>
        <v>-</v>
      </c>
      <c r="H365" t="str">
        <f t="shared" si="30"/>
        <v>n.a.</v>
      </c>
      <c r="J365" s="14" t="str">
        <f>VLOOKUP(E365,'Chapter 2'!$C$6:$D$282,2,0)</f>
        <v>Jakým způsobem se zlepšuje procesní bezpečnost po nehodách a incidentech?</v>
      </c>
    </row>
    <row r="366" spans="1:10" hidden="1" x14ac:dyDescent="0.2">
      <c r="A366" s="212"/>
      <c r="E366" t="str">
        <f>'Technical page'!B137</f>
        <v>Q2.14</v>
      </c>
      <c r="F366">
        <f>'Technical page'!C137</f>
        <v>4</v>
      </c>
      <c r="G366" s="13" t="str">
        <f>VLOOKUP(E366,'Technical page'!$AU$124:$BD$168,5,0)</f>
        <v>-</v>
      </c>
      <c r="H366" t="str">
        <f t="shared" si="30"/>
        <v>n.a.</v>
      </c>
      <c r="J366" s="14" t="str">
        <f>VLOOKUP(E366,'Chapter 2'!$C$6:$D$282,2,0)</f>
        <v>Jakým způsobem se provádějí audity a inspekce procesní bezpečnosti?</v>
      </c>
    </row>
    <row r="367" spans="1:10" hidden="1" x14ac:dyDescent="0.2">
      <c r="A367" s="212"/>
      <c r="E367" t="str">
        <f>'Technical page'!B138</f>
        <v>Q2.15</v>
      </c>
      <c r="F367">
        <f>'Technical page'!C138</f>
        <v>3</v>
      </c>
      <c r="G367" s="13" t="str">
        <f>VLOOKUP(E367,'Technical page'!$AU$124:$BD$168,5,0)</f>
        <v>-</v>
      </c>
      <c r="H367" t="str">
        <f t="shared" si="30"/>
        <v>n.a.</v>
      </c>
      <c r="J367" s="14" t="str">
        <f>VLOOKUP(E367,'Chapter 2'!$C$6:$D$282,2,0)</f>
        <v>Jakým způsobem se prověřují a zlepšují pracovní pokyny?</v>
      </c>
    </row>
    <row r="368" spans="1:10" hidden="1" x14ac:dyDescent="0.2">
      <c r="A368" s="212"/>
      <c r="E368" t="str">
        <f>'Technical page'!B139</f>
        <v>Q2.16</v>
      </c>
      <c r="F368">
        <f>'Technical page'!C139</f>
        <v>4</v>
      </c>
      <c r="G368" s="13" t="str">
        <f>VLOOKUP(E368,'Technical page'!$AU$124:$BD$168,5,0)</f>
        <v>-</v>
      </c>
      <c r="H368" t="str">
        <f t="shared" si="30"/>
        <v>n.a.</v>
      </c>
      <c r="J368" s="14" t="str">
        <f>VLOOKUP(E368,'Chapter 2'!$C$6:$D$282,2,0)</f>
        <v>Jak je navrhována a dokumnetována instalace nových zařízení?</v>
      </c>
    </row>
    <row r="369" spans="1:10" hidden="1" x14ac:dyDescent="0.2">
      <c r="A369" s="212"/>
      <c r="E369" t="str">
        <f>'Technical page'!B140</f>
        <v>Q2.17</v>
      </c>
      <c r="F369">
        <f>'Technical page'!C140</f>
        <v>4</v>
      </c>
      <c r="G369" s="13" t="str">
        <f>VLOOKUP(E369,'Technical page'!$AU$124:$BD$168,5,0)</f>
        <v>-</v>
      </c>
      <c r="H369" t="str">
        <f t="shared" si="30"/>
        <v>n.a.</v>
      </c>
      <c r="J369" s="14" t="str">
        <f>VLOOKUP(E369,'Chapter 2'!$C$6:$D$282,2,0)</f>
        <v>Jakým způsobem probíhá kontrola zřizování instalace?</v>
      </c>
    </row>
    <row r="370" spans="1:10" hidden="1" x14ac:dyDescent="0.2">
      <c r="A370" s="212"/>
      <c r="E370" t="str">
        <f>'Technical page'!B141</f>
        <v>Q2.18</v>
      </c>
      <c r="F370">
        <f>'Technical page'!C141</f>
        <v>4</v>
      </c>
      <c r="G370" s="13" t="str">
        <f>VLOOKUP(E370,'Technical page'!$AU$124:$BD$168,5,0)</f>
        <v>-</v>
      </c>
      <c r="H370" t="str">
        <f t="shared" si="30"/>
        <v>n.a.</v>
      </c>
      <c r="J370" s="14" t="str">
        <f>VLOOKUP(E370,'Chapter 2'!$C$6:$D$282,2,0)</f>
        <v>Jakým způsobem je zaručena ochrana zařízení, aby jediná chyba neměla katastrofické následky?</v>
      </c>
    </row>
    <row r="371" spans="1:10" hidden="1" x14ac:dyDescent="0.2">
      <c r="A371" s="212"/>
      <c r="E371" t="str">
        <f>'Technical page'!B142</f>
        <v>Q2.19</v>
      </c>
      <c r="F371">
        <f>'Technical page'!C142</f>
        <v>3</v>
      </c>
      <c r="G371" s="13" t="str">
        <f>VLOOKUP(E371,'Technical page'!$AU$124:$BD$168,5,0)</f>
        <v>-</v>
      </c>
      <c r="H371" t="str">
        <f t="shared" si="30"/>
        <v>n.a.</v>
      </c>
      <c r="J371" s="14" t="str">
        <f>VLOOKUP(E371,'Chapter 2'!$C$6:$D$282,2,0)</f>
        <v>Byly zřízeny programy preventivní údržby a péče, které zaručují bezpečnost provozů, nástrojů a zařízení?</v>
      </c>
    </row>
    <row r="372" spans="1:10" hidden="1" x14ac:dyDescent="0.2">
      <c r="A372" s="212"/>
      <c r="E372" t="str">
        <f>'Technical page'!B143</f>
        <v>Q2.20</v>
      </c>
      <c r="F372">
        <f>'Technical page'!C143</f>
        <v>4</v>
      </c>
      <c r="G372" s="13" t="str">
        <f>VLOOKUP(E372,'Technical page'!$AU$124:$BD$168,5,0)</f>
        <v>-</v>
      </c>
      <c r="H372" t="str">
        <f t="shared" si="30"/>
        <v>n.a.</v>
      </c>
      <c r="J372" s="14" t="str">
        <f>VLOOKUP(E372,'Chapter 2'!$C$6:$D$282,2,0)</f>
        <v>Jakým způsobem se řídí procesy během mimořádných událostí v případě přerušení dodávky energie nebo služeb?</v>
      </c>
    </row>
    <row r="373" spans="1:10" hidden="1" x14ac:dyDescent="0.2">
      <c r="A373" s="212"/>
      <c r="E373" t="str">
        <f>'Technical page'!B144</f>
        <v>Q2.21</v>
      </c>
      <c r="F373">
        <f>'Technical page'!C144</f>
        <v>4</v>
      </c>
      <c r="G373" s="13" t="str">
        <f>VLOOKUP(E373,'Technical page'!$AU$124:$BD$168,5,0)</f>
        <v>-</v>
      </c>
      <c r="H373" t="str">
        <f t="shared" si="30"/>
        <v>n.a.</v>
      </c>
      <c r="J373" s="14" t="str">
        <f>VLOOKUP(E373,'Chapter 2'!$C$6:$D$282,2,0)</f>
        <v>Jak se připravují havarijní plány?</v>
      </c>
    </row>
    <row r="374" spans="1:10" hidden="1" x14ac:dyDescent="0.2">
      <c r="A374" s="212"/>
      <c r="E374" t="str">
        <f>'Technical page'!B145</f>
        <v>Q2.22</v>
      </c>
      <c r="F374">
        <f>'Technical page'!C145</f>
        <v>2</v>
      </c>
      <c r="G374" s="13" t="str">
        <f>VLOOKUP(E374,'Technical page'!$AU$124:$BD$168,5,0)</f>
        <v>-</v>
      </c>
      <c r="H374" t="str">
        <f t="shared" si="30"/>
        <v>n.a.</v>
      </c>
      <c r="J374" s="14" t="str">
        <f>VLOOKUP(E374,'Chapter 2'!$C$6:$D$282,2,0)</f>
        <v>Jakým způsobem jsou zabezpečeny kompetence a školení zaměstnanců a dodavatelů zapojených do procesů?</v>
      </c>
    </row>
    <row r="375" spans="1:10" hidden="1" x14ac:dyDescent="0.2">
      <c r="A375" s="212"/>
      <c r="E375" t="str">
        <f>'Technical page'!B146</f>
        <v>Q2.23</v>
      </c>
      <c r="F375">
        <f>'Technical page'!C146</f>
        <v>4</v>
      </c>
      <c r="G375" s="13" t="str">
        <f>VLOOKUP(E375,'Technical page'!$AU$124:$BD$168,5,0)</f>
        <v>-</v>
      </c>
      <c r="H375" t="str">
        <f t="shared" si="30"/>
        <v>n.a.</v>
      </c>
      <c r="J375" s="14" t="str">
        <f>VLOOKUP(E375,'Chapter 2'!$C$6:$D$282,2,0)</f>
        <v>Jakým způsobem se sdílejí informace o rizicích látek a přípravků?</v>
      </c>
    </row>
    <row r="376" spans="1:10" hidden="1" x14ac:dyDescent="0.2">
      <c r="A376" s="212"/>
      <c r="E376" t="str">
        <f>'Technical page'!B147</f>
        <v>Q2.24</v>
      </c>
      <c r="F376">
        <f>'Technical page'!C147</f>
        <v>3</v>
      </c>
      <c r="G376" s="13" t="str">
        <f>VLOOKUP(E376,'Technical page'!$AU$124:$BD$168,5,0)</f>
        <v>-</v>
      </c>
      <c r="H376" t="str">
        <f t="shared" si="30"/>
        <v>n.a.</v>
      </c>
      <c r="J376" s="14" t="str">
        <f>VLOOKUP(E376,'Chapter 2'!$C$6:$D$282,2,0)</f>
        <v>Jak se sdílejí informace o procesu?</v>
      </c>
    </row>
    <row r="377" spans="1:10" hidden="1" x14ac:dyDescent="0.2">
      <c r="A377" s="212"/>
      <c r="E377" t="str">
        <f>'Technical page'!B148</f>
        <v>Q2.25</v>
      </c>
      <c r="F377">
        <f>'Technical page'!C148</f>
        <v>3</v>
      </c>
      <c r="G377" s="13" t="str">
        <f>VLOOKUP(E377,'Technical page'!$AU$124:$BD$168,5,0)</f>
        <v>-</v>
      </c>
      <c r="H377" t="str">
        <f t="shared" si="30"/>
        <v>n.a.</v>
      </c>
      <c r="J377" s="14" t="str">
        <f>VLOOKUP(E377,'Chapter 2'!$C$6:$D$282,2,0)</f>
        <v>Jakým způsobem organizace hodnotí své logistické partnery z hlediska HSE&amp;S, energetické účinnosti a emisí skleníkových plynů?</v>
      </c>
    </row>
    <row r="378" spans="1:10" hidden="1" x14ac:dyDescent="0.2">
      <c r="A378" s="212"/>
      <c r="E378" t="str">
        <f>'Technical page'!B149</f>
        <v>Q2.26</v>
      </c>
      <c r="F378">
        <f>'Technical page'!C149</f>
        <v>4</v>
      </c>
      <c r="G378" s="13" t="str">
        <f>VLOOKUP(E378,'Technical page'!$AU$124:$BD$168,5,0)</f>
        <v>-</v>
      </c>
      <c r="H378" t="str">
        <f t="shared" si="30"/>
        <v>n.a.</v>
      </c>
      <c r="J378" s="14" t="str">
        <f>VLOOKUP(E378,'Chapter 2'!$C$6:$D$282,2,0)</f>
        <v>Jakým způsobem organizace zabraňuje a reaguje na dopravní nehody?</v>
      </c>
    </row>
    <row r="379" spans="1:10" hidden="1" x14ac:dyDescent="0.2">
      <c r="A379" s="212"/>
      <c r="E379" t="str">
        <f>'Technical page'!B150</f>
        <v>Q2.27</v>
      </c>
      <c r="F379">
        <f>'Technical page'!C150</f>
        <v>4</v>
      </c>
      <c r="G379" s="13" t="str">
        <f>VLOOKUP(E379,'Technical page'!$AU$124:$BD$168,5,0)</f>
        <v>-</v>
      </c>
      <c r="H379" t="str">
        <f t="shared" si="30"/>
        <v>n.a.</v>
      </c>
      <c r="J379" s="14" t="str">
        <f>VLOOKUP(E379,'Chapter 2'!$C$6:$D$282,2,0)</f>
        <v>Jakým způsobem organizace identifikuje bezpečnostní problémy?</v>
      </c>
    </row>
    <row r="380" spans="1:10" hidden="1" x14ac:dyDescent="0.2">
      <c r="A380" s="212"/>
      <c r="E380" t="str">
        <f>'Technical page'!B151</f>
        <v>Q2.28</v>
      </c>
      <c r="F380">
        <f>'Technical page'!C151</f>
        <v>3</v>
      </c>
      <c r="G380" s="13" t="str">
        <f>VLOOKUP(E380,'Technical page'!$AU$124:$BD$168,5,0)</f>
        <v>-</v>
      </c>
      <c r="H380" t="str">
        <f t="shared" si="30"/>
        <v>n.a.</v>
      </c>
      <c r="J380" s="14" t="str">
        <f>VLOOKUP(E380,'Chapter 2'!$C$6:$D$282,2,0)</f>
        <v>Jakým způsobem se kontroluje příchod a odchod pracovníků a materiálu na pracovišti a v oblastech s omezeným vstupem?</v>
      </c>
    </row>
    <row r="381" spans="1:10" hidden="1" x14ac:dyDescent="0.2">
      <c r="A381" s="212"/>
      <c r="E381" t="str">
        <f>'Technical page'!B152</f>
        <v>Q2.29</v>
      </c>
      <c r="F381">
        <f>'Technical page'!C152</f>
        <v>4</v>
      </c>
      <c r="G381" s="13" t="str">
        <f>VLOOKUP(E381,'Technical page'!$AU$124:$BD$168,5,0)</f>
        <v>-</v>
      </c>
      <c r="H381" t="str">
        <f t="shared" si="30"/>
        <v>n.a.</v>
      </c>
      <c r="J381" s="14" t="str">
        <f>VLOOKUP(E381,'Chapter 2'!$C$6:$D$282,2,0)</f>
        <v>Jakým způsobem se kontroluje kybernetická bezpečnost?</v>
      </c>
    </row>
    <row r="382" spans="1:10" hidden="1" x14ac:dyDescent="0.2">
      <c r="A382" s="212"/>
      <c r="E382" t="str">
        <f>'Technical page'!B153</f>
        <v>Q2.30</v>
      </c>
      <c r="F382">
        <f>'Technical page'!C153</f>
        <v>3</v>
      </c>
      <c r="G382" s="13" t="str">
        <f>VLOOKUP(E382,'Technical page'!$AU$124:$BD$168,5,0)</f>
        <v>-</v>
      </c>
      <c r="H382" t="str">
        <f t="shared" si="30"/>
        <v>n.a.</v>
      </c>
      <c r="J382" s="14" t="str">
        <f>VLOOKUP(E382,'Chapter 2'!$C$6:$D$282,2,0)</f>
        <v>Jakým způsobem probíhá komunikace a výměna informací v případě bezpečnostní krize?</v>
      </c>
    </row>
    <row r="383" spans="1:10" hidden="1" x14ac:dyDescent="0.2">
      <c r="A383" s="212"/>
      <c r="E383" t="str">
        <f>'Technical page'!B154</f>
        <v>Q2.31</v>
      </c>
      <c r="F383">
        <f>'Technical page'!C154</f>
        <v>2</v>
      </c>
      <c r="G383" s="13" t="str">
        <f>VLOOKUP(E383,'Technical page'!$AU$124:$BD$168,5,0)</f>
        <v>-</v>
      </c>
      <c r="H383" t="str">
        <f t="shared" si="30"/>
        <v>n.a.</v>
      </c>
      <c r="J383" s="14" t="str">
        <f>VLOOKUP(E383,'Chapter 2'!$C$6:$D$282,2,0)</f>
        <v>Jak se organizace vyrovnává s podezřelým chováním (včetně rizik radikalizace = souhlas a podopra extrémních názorů)</v>
      </c>
    </row>
    <row r="384" spans="1:10" hidden="1" x14ac:dyDescent="0.2">
      <c r="A384" s="212"/>
      <c r="E384" t="str">
        <f>'Technical page'!B155</f>
        <v>Q2.32</v>
      </c>
      <c r="F384">
        <f>'Technical page'!C155</f>
        <v>4</v>
      </c>
      <c r="G384" s="13" t="str">
        <f>VLOOKUP(E384,'Technical page'!$AU$124:$BD$168,5,0)</f>
        <v>-</v>
      </c>
      <c r="H384" t="str">
        <f t="shared" si="30"/>
        <v>n.a.</v>
      </c>
      <c r="J384" s="14" t="str">
        <f>VLOOKUP(E384,'Chapter 2'!$C$6:$D$282,2,0)</f>
        <v xml:space="preserve">Jakým způsobem školí organizace pracovníky v oblasti ostrahy ve vazbě na bezpečnostní rizika?  </v>
      </c>
    </row>
    <row r="385" spans="1:10" hidden="1" x14ac:dyDescent="0.2">
      <c r="A385" s="212"/>
      <c r="E385" t="str">
        <f>'Technical page'!B156</f>
        <v>Q2.33</v>
      </c>
      <c r="F385">
        <f>'Technical page'!C156</f>
        <v>2</v>
      </c>
      <c r="G385" s="13" t="str">
        <f>VLOOKUP(E385,'Technical page'!$AU$124:$BD$168,5,0)</f>
        <v>-</v>
      </c>
      <c r="H385" t="str">
        <f t="shared" si="30"/>
        <v>n.a.</v>
      </c>
      <c r="J385" s="14" t="str">
        <f>VLOOKUP(E385,'Chapter 2'!$C$6:$D$282,2,0)</f>
        <v>Jakým způsobem se posuzuje potenciální vliv organizace na životní prostředí?</v>
      </c>
    </row>
    <row r="386" spans="1:10" hidden="1" x14ac:dyDescent="0.2">
      <c r="A386" s="212"/>
      <c r="E386" t="str">
        <f>'Technical page'!B157</f>
        <v>Q2.34</v>
      </c>
      <c r="F386">
        <f>'Technical page'!C157</f>
        <v>4</v>
      </c>
      <c r="G386" s="13" t="str">
        <f>VLOOKUP(E386,'Technical page'!$AU$124:$BD$168,5,0)</f>
        <v>-</v>
      </c>
      <c r="H386" t="str">
        <f t="shared" si="30"/>
        <v>n.a.</v>
      </c>
      <c r="J386" s="14" t="str">
        <f>VLOOKUP(E386,'Chapter 2'!$C$6:$D$282,2,0)</f>
        <v>Jakým způsobem se řídí environmentální výkonnost?</v>
      </c>
    </row>
    <row r="387" spans="1:10" hidden="1" x14ac:dyDescent="0.2">
      <c r="A387" s="212"/>
      <c r="E387" t="str">
        <f>'Technical page'!B158</f>
        <v>Q2.35</v>
      </c>
      <c r="F387">
        <f>'Technical page'!C158</f>
        <v>3</v>
      </c>
      <c r="G387" s="13" t="str">
        <f>VLOOKUP(E387,'Technical page'!$AU$124:$BD$168,5,0)</f>
        <v>-</v>
      </c>
      <c r="H387" t="str">
        <f t="shared" si="30"/>
        <v>n.a.</v>
      </c>
      <c r="J387" s="14" t="str">
        <f>VLOOKUP(E387,'Chapter 2'!$C$6:$D$282,2,0)</f>
        <v>Jak organizace nakládá s odpadem?</v>
      </c>
    </row>
    <row r="388" spans="1:10" hidden="1" x14ac:dyDescent="0.2">
      <c r="A388" s="212"/>
      <c r="E388" t="str">
        <f>'Technical page'!B159</f>
        <v>Q2.36</v>
      </c>
      <c r="F388">
        <f>'Technical page'!C159</f>
        <v>2</v>
      </c>
      <c r="G388" s="13" t="str">
        <f>VLOOKUP(E388,'Technical page'!$AU$124:$BD$168,5,0)</f>
        <v>-</v>
      </c>
      <c r="H388" t="str">
        <f t="shared" si="30"/>
        <v>n.a.</v>
      </c>
      <c r="J388" s="14" t="str">
        <f>VLOOKUP(E388,'Chapter 2'!$C$6:$D$282,2,0)</f>
        <v>Jakým způsobem řídí organizace rizika týkající se podzemních vod?</v>
      </c>
    </row>
    <row r="389" spans="1:10" hidden="1" x14ac:dyDescent="0.2">
      <c r="A389" s="212"/>
      <c r="E389" t="str">
        <f>'Technical page'!B160</f>
        <v>Q2.37</v>
      </c>
      <c r="F389">
        <f>'Technical page'!C160</f>
        <v>2</v>
      </c>
      <c r="G389" s="13" t="str">
        <f>VLOOKUP(E389,'Technical page'!$AU$124:$BD$168,5,0)</f>
        <v>-</v>
      </c>
      <c r="H389" t="str">
        <f t="shared" si="30"/>
        <v>n.a.</v>
      </c>
      <c r="J389" s="14" t="str">
        <f>VLOOKUP(E389,'Chapter 2'!$C$6:$D$282,2,0)</f>
        <v>Jakým způsobem řídí organizace rizika týkající se znečištění půdy?</v>
      </c>
    </row>
    <row r="390" spans="1:10" hidden="1" x14ac:dyDescent="0.2">
      <c r="A390" s="212"/>
      <c r="E390" t="str">
        <f>'Technical page'!B161</f>
        <v>Q2.38</v>
      </c>
      <c r="F390">
        <f>'Technical page'!C161</f>
        <v>3</v>
      </c>
      <c r="G390" s="13" t="str">
        <f>VLOOKUP(E390,'Technical page'!$AU$124:$BD$168,5,0)</f>
        <v>-</v>
      </c>
      <c r="H390" t="str">
        <f t="shared" si="30"/>
        <v>n.a.</v>
      </c>
      <c r="J390" s="14" t="str">
        <f>VLOOKUP(E390,'Chapter 2'!$C$6:$D$282,2,0)</f>
        <v xml:space="preserve">Jakým způsobem řídí organizace existující znečištění půdy?
</v>
      </c>
    </row>
    <row r="391" spans="1:10" hidden="1" x14ac:dyDescent="0.2">
      <c r="A391" s="212"/>
      <c r="E391" t="str">
        <f>'Technical page'!B162</f>
        <v>Q2.39</v>
      </c>
      <c r="F391">
        <f>'Technical page'!C162</f>
        <v>3</v>
      </c>
      <c r="G391" s="13" t="str">
        <f>VLOOKUP(E391,'Technical page'!$AU$124:$BD$168,5,0)</f>
        <v>-</v>
      </c>
      <c r="H391" t="str">
        <f t="shared" si="30"/>
        <v>n.a.</v>
      </c>
      <c r="J391" s="14" t="str">
        <f>VLOOKUP(E391,'Chapter 2'!$C$6:$D$282,2,0)</f>
        <v>Jakým způsobem organizace řídí své emise škodlivin do ovzduší?</v>
      </c>
    </row>
    <row r="392" spans="1:10" hidden="1" x14ac:dyDescent="0.2">
      <c r="A392" s="212"/>
      <c r="E392" t="str">
        <f>'Technical page'!B163</f>
        <v>Q2.40</v>
      </c>
      <c r="F392">
        <f>'Technical page'!C163</f>
        <v>3</v>
      </c>
      <c r="G392" s="13" t="str">
        <f>VLOOKUP(E392,'Technical page'!$AU$124:$BD$168,5,0)</f>
        <v>-</v>
      </c>
      <c r="H392" t="str">
        <f t="shared" si="30"/>
        <v>n.a.</v>
      </c>
      <c r="J392" s="14" t="str">
        <f>VLOOKUP(E392,'Chapter 2'!$C$6:$D$282,2,0)</f>
        <v>Jakým způsobem organizace řídí své emise škodlivin do vody?</v>
      </c>
    </row>
    <row r="393" spans="1:10" hidden="1" x14ac:dyDescent="0.2">
      <c r="A393" s="212"/>
      <c r="E393" t="str">
        <f>'Technical page'!B164</f>
        <v>Q2.41</v>
      </c>
      <c r="F393">
        <f>'Technical page'!C164</f>
        <v>2</v>
      </c>
      <c r="G393" s="13" t="str">
        <f>VLOOKUP(E393,'Technical page'!$AU$124:$BD$168,5,0)</f>
        <v>-</v>
      </c>
      <c r="H393" t="str">
        <f t="shared" si="30"/>
        <v>n.a.</v>
      </c>
      <c r="J393" s="14" t="str">
        <f>VLOOKUP(E393,'Chapter 2'!$C$6:$D$282,2,0)</f>
        <v>Jakým způsobem organizace řídí své emise hluku?</v>
      </c>
    </row>
    <row r="394" spans="1:10" hidden="1" x14ac:dyDescent="0.2">
      <c r="A394" s="212"/>
      <c r="E394" t="str">
        <f>'Technical page'!B165</f>
        <v>Q2.42</v>
      </c>
      <c r="F394">
        <f>'Technical page'!C165</f>
        <v>2</v>
      </c>
      <c r="G394" s="13" t="str">
        <f>VLOOKUP(E394,'Technical page'!$AU$124:$BD$168,5,0)</f>
        <v>-</v>
      </c>
      <c r="H394" t="str">
        <f t="shared" si="30"/>
        <v>n.a.</v>
      </c>
      <c r="J394" s="14" t="str">
        <f>VLOOKUP(E394,'Chapter 2'!$C$6:$D$282,2,0)</f>
        <v>Jakým způsobem organizace řídí své emise zápachu?</v>
      </c>
    </row>
    <row r="395" spans="1:10" hidden="1" x14ac:dyDescent="0.2">
      <c r="A395" s="212"/>
      <c r="E395" t="str">
        <f>'Technical page'!B166</f>
        <v>Q2.43</v>
      </c>
      <c r="F395">
        <f>'Technical page'!C166</f>
        <v>3</v>
      </c>
      <c r="G395" s="13" t="str">
        <f>VLOOKUP(E395,'Technical page'!$AU$124:$BD$168,5,0)</f>
        <v>-</v>
      </c>
      <c r="H395" t="str">
        <f t="shared" si="30"/>
        <v>n.a.</v>
      </c>
      <c r="J395" s="14" t="str">
        <f>VLOOKUP(E395,'Chapter 2'!$C$6:$D$282,2,0)</f>
        <v>Jakým způsobem organizace zabraňuje a řídí havarijní emise do prostředí?</v>
      </c>
    </row>
    <row r="396" spans="1:10" hidden="1" x14ac:dyDescent="0.2">
      <c r="A396" s="212"/>
      <c r="E396" t="str">
        <f>'Technical page'!B167</f>
        <v>Q2.44</v>
      </c>
      <c r="F396">
        <f>'Technical page'!C167</f>
        <v>3</v>
      </c>
      <c r="G396" s="13" t="str">
        <f>VLOOKUP(E396,'Technical page'!$AU$124:$BD$168,5,0)</f>
        <v>-</v>
      </c>
      <c r="H396" t="str">
        <f t="shared" si="30"/>
        <v>n.a.</v>
      </c>
      <c r="J396" s="14" t="str">
        <f>VLOOKUP(E396,'Chapter 2'!$C$6:$D$282,2,0)</f>
        <v>Jakým způsobem zajišťuje organizace správně kompetence všech pracovníků, týkající se environmentálních požadavků, které souvisejí s jejich pracovní náplní?</v>
      </c>
    </row>
    <row r="397" spans="1:10" hidden="1" x14ac:dyDescent="0.2">
      <c r="A397" s="212"/>
      <c r="E397" t="str">
        <f>'Technical page'!B168</f>
        <v>Q2.45</v>
      </c>
      <c r="F397">
        <f>'Technical page'!C168</f>
        <v>1</v>
      </c>
      <c r="G397" s="13" t="str">
        <f>VLOOKUP(E397,'Technical page'!$AU$124:$BD$168,5,0)</f>
        <v>-</v>
      </c>
      <c r="H397" t="str">
        <f t="shared" si="30"/>
        <v>n.a.</v>
      </c>
      <c r="J397" s="14" t="str">
        <f>VLOOKUP(E397,'Chapter 2'!$C$6:$D$282,2,0)</f>
        <v>Jakým způsobem jsou zainteresované strany organizace informovány o environmentálních aspektech a jejich možných dopadech?</v>
      </c>
    </row>
    <row r="398" spans="1:10" x14ac:dyDescent="0.2">
      <c r="A398" s="212"/>
      <c r="E398" s="45" t="s">
        <v>56</v>
      </c>
      <c r="G398" s="13"/>
    </row>
    <row r="399" spans="1:10" hidden="1" x14ac:dyDescent="0.2">
      <c r="A399" s="212"/>
      <c r="E399" t="str">
        <f>'Technical page'!$B$406</f>
        <v>Q3.1</v>
      </c>
      <c r="F399" s="8">
        <f>'Technical page'!$C$406</f>
        <v>3</v>
      </c>
      <c r="G399" s="13" t="str">
        <f>VLOOKUP(E399,'Technical page'!$AU$406:$BD$418,5,0)</f>
        <v>-</v>
      </c>
      <c r="H399" t="str">
        <f t="shared" ref="H399:H408" si="31">IF(G399="-","n.a.",IF(F399-G399&gt;-1,"compliant","increase score"))</f>
        <v>n.a.</v>
      </c>
      <c r="J399" s="14" t="str">
        <f>VLOOKUP(E399,'Chapter 3'!$C$6:$D$89,2,0)</f>
        <v>Zavedla organizace proces pro navrhování a vývoj nových 
produktů a služeb?</v>
      </c>
    </row>
    <row r="400" spans="1:10" hidden="1" x14ac:dyDescent="0.2">
      <c r="A400" s="212"/>
      <c r="E400" t="str">
        <f>'Technical page'!$B$407</f>
        <v>Q3.2</v>
      </c>
      <c r="F400" s="8">
        <f>'Technical page'!$C$407</f>
        <v>2</v>
      </c>
      <c r="G400" s="13" t="str">
        <f>VLOOKUP(E400,'Technical page'!$AU$406:$BD$418,5,0)</f>
        <v>-</v>
      </c>
      <c r="H400" t="str">
        <f t="shared" si="31"/>
        <v>n.a.</v>
      </c>
      <c r="J400" s="14" t="str">
        <f>VLOOKUP(E400,'Chapter 3'!$C$6:$D$89,2,0)</f>
        <v xml:space="preserve">Má organizace k dispozici proces hodnocení a stanovení priorit svých produktů pro charakterizaci rizik a řízení rizik?
</v>
      </c>
    </row>
    <row r="401" spans="1:10" hidden="1" x14ac:dyDescent="0.2">
      <c r="A401" s="212"/>
      <c r="E401" t="str">
        <f>'Technical page'!$B$408</f>
        <v>Q3.3</v>
      </c>
      <c r="F401" s="8">
        <f>'Technical page'!$C$408</f>
        <v>4</v>
      </c>
      <c r="G401" s="13" t="str">
        <f>VLOOKUP(E401,'Technical page'!$AU$406:$BD$418,5,0)</f>
        <v>-</v>
      </c>
      <c r="H401" t="str">
        <f t="shared" si="31"/>
        <v>n.a.</v>
      </c>
      <c r="J401" s="14" t="str">
        <f>VLOOKUP(E401,'Chapter 3'!$C$6:$D$89,2,0)</f>
        <v>Zavedla organizace systém pro sledování použitelnosti, změn a dodržování interních a externích požadavků souvisejících s řízením bezpečnosti chemických látek?</v>
      </c>
    </row>
    <row r="402" spans="1:10" hidden="1" x14ac:dyDescent="0.2">
      <c r="A402" s="212"/>
      <c r="E402" t="str">
        <f>'Technical page'!$B$409</f>
        <v>Q3.4</v>
      </c>
      <c r="F402" s="8">
        <f>'Technical page'!$C$409</f>
        <v>3</v>
      </c>
      <c r="G402" s="13" t="str">
        <f>VLOOKUP(E402,'Technical page'!$AU$406:$BD$418,5,0)</f>
        <v>-</v>
      </c>
      <c r="H402" t="str">
        <f t="shared" si="31"/>
        <v>n.a.</v>
      </c>
      <c r="J402" s="14" t="str">
        <f>VLOOKUP(E402,'Chapter 3'!$C$6:$D$89,2,0)</f>
        <v>Zavedla organizace systém na správu existujících informací o rizicích svých produktů?</v>
      </c>
    </row>
    <row r="403" spans="1:10" hidden="1" x14ac:dyDescent="0.2">
      <c r="A403" s="212"/>
      <c r="E403" t="str">
        <f>'Technical page'!$B$410</f>
        <v>Q3.5</v>
      </c>
      <c r="F403" s="8">
        <f>'Technical page'!$C$410</f>
        <v>4</v>
      </c>
      <c r="G403" s="13" t="str">
        <f>VLOOKUP(E403,'Technical page'!$AU$406:$BD$418,5,0)</f>
        <v>-</v>
      </c>
      <c r="H403" t="str">
        <f t="shared" si="31"/>
        <v>n.a.</v>
      </c>
      <c r="J403" s="14" t="str">
        <f>VLOOKUP(E403,'Chapter 3'!$C$6:$D$89,2,0)</f>
        <v>Zavedla organizace proces řízení informací o používání a expozici svých produktů?</v>
      </c>
    </row>
    <row r="404" spans="1:10" hidden="1" x14ac:dyDescent="0.2">
      <c r="A404" s="212"/>
      <c r="E404" t="str">
        <f>'Technical page'!$B$411</f>
        <v>Q3.6</v>
      </c>
      <c r="F404" s="8">
        <f>'Technical page'!$C$411</f>
        <v>2</v>
      </c>
      <c r="G404" s="13" t="str">
        <f>VLOOKUP(E404,'Technical page'!$AU$406:$BD$418,5,0)</f>
        <v>-</v>
      </c>
      <c r="H404" t="str">
        <f t="shared" si="31"/>
        <v>n.a.</v>
      </c>
      <c r="J404" s="14" t="str">
        <f>VLOOKUP(E404,'Chapter 3'!$C$6:$D$89,2,0)</f>
        <v>Zavedla organizace proces na správu nových informací?</v>
      </c>
    </row>
    <row r="405" spans="1:10" hidden="1" x14ac:dyDescent="0.2">
      <c r="A405" s="212"/>
      <c r="E405" t="str">
        <f>'Technical page'!$B$412</f>
        <v>Q3.7</v>
      </c>
      <c r="F405" s="8">
        <f>'Technical page'!$C$412</f>
        <v>4</v>
      </c>
      <c r="G405" s="13" t="str">
        <f>VLOOKUP(E405,'Technical page'!$AU$406:$BD$418,5,0)</f>
        <v>-</v>
      </c>
      <c r="H405" t="str">
        <f t="shared" si="31"/>
        <v>n.a.</v>
      </c>
      <c r="J405" s="14" t="str">
        <f>VLOOKUP(E405,'Chapter 3'!$C$6:$D$89,2,0)</f>
        <v>Zavedla organizace proces charakterizace rizik na základě shromážděných informací?</v>
      </c>
    </row>
    <row r="406" spans="1:10" hidden="1" x14ac:dyDescent="0.2">
      <c r="A406" s="212"/>
      <c r="E406" t="str">
        <f>'Technical page'!$B$413</f>
        <v>Q3.8</v>
      </c>
      <c r="F406" s="8">
        <f>'Technical page'!$C$413</f>
        <v>4</v>
      </c>
      <c r="G406" s="13" t="str">
        <f>VLOOKUP(E406,'Technical page'!$AU$406:$BD$418,5,0)</f>
        <v>-</v>
      </c>
      <c r="H406" t="str">
        <f t="shared" si="31"/>
        <v>n.a.</v>
      </c>
      <c r="J406" s="14" t="str">
        <f>VLOOKUP(E406,'Chapter 3'!$C$6:$D$89,2,0)</f>
        <v>Zavedla organizace proces řízení rizik na základě shromážděných informací?</v>
      </c>
    </row>
    <row r="407" spans="1:10" hidden="1" x14ac:dyDescent="0.2">
      <c r="A407" s="212"/>
      <c r="E407" t="str">
        <f>'Technical page'!$B$414</f>
        <v>Q3.9</v>
      </c>
      <c r="F407" s="8">
        <f>'Technical page'!$C$414</f>
        <v>4</v>
      </c>
      <c r="G407" s="13" t="str">
        <f>VLOOKUP(E407,'Technical page'!$AU$406:$BD$418,5,0)</f>
        <v>-</v>
      </c>
      <c r="H407" t="str">
        <f t="shared" si="31"/>
        <v>n.a.</v>
      </c>
      <c r="J407" s="14" t="str">
        <f>VLOOKUP(E407,'Chapter 3'!$C$6:$D$89,2,0)</f>
        <v xml:space="preserve">Zavedla organizace účinný proces sledování svých produktů po dodání a provádění nápravných opatření?
</v>
      </c>
    </row>
    <row r="408" spans="1:10" hidden="1" x14ac:dyDescent="0.2">
      <c r="A408" s="212"/>
      <c r="E408" t="str">
        <f>'Technical page'!$B$415</f>
        <v>Q3.10</v>
      </c>
      <c r="F408" s="8">
        <f>'Technical page'!$C$415</f>
        <v>3</v>
      </c>
      <c r="G408" s="13" t="str">
        <f>VLOOKUP(E408,'Technical page'!$AU$406:$BD$418,5,0)</f>
        <v>-</v>
      </c>
      <c r="H408" t="str">
        <f t="shared" si="31"/>
        <v>n.a.</v>
      </c>
      <c r="J408" s="14" t="str">
        <f>VLOOKUP(E408,'Chapter 3'!$C$6:$D$89,2,0)</f>
        <v>Poskytuje organizace efektivní komunikaci v rámci dodavatelského řetězce ohledně opatření k řízení rizik, které se vztahují na jejich produkty?</v>
      </c>
    </row>
    <row r="409" spans="1:10" x14ac:dyDescent="0.2">
      <c r="A409" s="212"/>
      <c r="E409" s="45" t="s">
        <v>414</v>
      </c>
      <c r="F409" s="8"/>
      <c r="G409" s="13"/>
    </row>
    <row r="410" spans="1:10" hidden="1" x14ac:dyDescent="0.2">
      <c r="A410" s="212"/>
      <c r="E410" t="str">
        <f>'Technical page'!B482</f>
        <v>Q4.1</v>
      </c>
      <c r="F410">
        <f>'Technical page'!C482</f>
        <v>2</v>
      </c>
      <c r="G410" s="13" t="str">
        <f>VLOOKUP(E410,'Technical page'!$AU$482:$BD$489,5,0)</f>
        <v>-</v>
      </c>
      <c r="H410" t="str">
        <f t="shared" ref="H410" si="32">IF(G410="-","n.a.",IF(F410-G410&gt;-1,"compliant","increase score"))</f>
        <v>n.a.</v>
      </c>
      <c r="J410" s="14" t="str">
        <f>VLOOKUP(E410,'Chapter 4'!$C$6:$D$91,2,0)</f>
        <v>Jak se organizace zavázala k odpovědnému získávání zdrojů?</v>
      </c>
    </row>
    <row r="411" spans="1:10" hidden="1" x14ac:dyDescent="0.2">
      <c r="A411" s="212"/>
      <c r="E411" t="str">
        <f>'Technical page'!B483</f>
        <v>Q4.2</v>
      </c>
      <c r="F411">
        <f>'Technical page'!C483</f>
        <v>4</v>
      </c>
      <c r="G411" s="13" t="str">
        <f>VLOOKUP(E411,'Technical page'!$AU$482:$BD$489,5,0)</f>
        <v>-</v>
      </c>
      <c r="H411" t="str">
        <f t="shared" ref="H411:H419" si="33">IF(G411="-","n.a.",IF(F411-G411&gt;-1,"compliant","increase score"))</f>
        <v>n.a.</v>
      </c>
      <c r="J411" s="14" t="str">
        <f>VLOOKUP(E411,'Chapter 4'!$C$6:$D$91,2,0)</f>
        <v>Jak organizace zlepšuje spolupráci v dodavatelském řetězci?</v>
      </c>
    </row>
    <row r="412" spans="1:10" hidden="1" x14ac:dyDescent="0.2">
      <c r="A412" s="212"/>
      <c r="E412" t="str">
        <f>'Technical page'!B484</f>
        <v>Q4.3</v>
      </c>
      <c r="F412">
        <f>'Technical page'!C484</f>
        <v>4</v>
      </c>
      <c r="G412" s="13" t="str">
        <f>VLOOKUP(E412,'Technical page'!$AU$482:$BD$489,5,0)</f>
        <v>-</v>
      </c>
      <c r="H412" t="str">
        <f t="shared" si="33"/>
        <v>n.a.</v>
      </c>
      <c r="J412" s="14" t="str">
        <f>VLOOKUP(E412,'Chapter 4'!$C$6:$D$91,2,0)</f>
        <v>Jakým způsobem vyjadřuje organizace svůj závazek vůči podnikatelské etice?</v>
      </c>
    </row>
    <row r="413" spans="1:10" hidden="1" x14ac:dyDescent="0.2">
      <c r="A413" s="212"/>
      <c r="E413" t="str">
        <f>'Technical page'!B485</f>
        <v>Q4.4</v>
      </c>
      <c r="F413">
        <f>'Technical page'!C485</f>
        <v>4</v>
      </c>
      <c r="G413" s="13" t="str">
        <f>VLOOKUP(E413,'Technical page'!$AU$482:$BD$489,5,0)</f>
        <v>-</v>
      </c>
      <c r="H413" t="str">
        <f t="shared" si="33"/>
        <v>n.a.</v>
      </c>
      <c r="J413" s="14" t="str">
        <f>VLOOKUP(E413,'Chapter 4'!$C$6:$D$91,2,0)</f>
        <v>Jakým způsobem řeší organizace sociální problematiku a lidská práva v rámci spolupráce s obchodními partnery?</v>
      </c>
    </row>
    <row r="414" spans="1:10" hidden="1" x14ac:dyDescent="0.2">
      <c r="A414" s="212"/>
      <c r="E414" t="str">
        <f>'Technical page'!B486</f>
        <v>Q4.5</v>
      </c>
      <c r="F414">
        <f>'Technical page'!C486</f>
        <v>4</v>
      </c>
      <c r="G414" s="13" t="str">
        <f>VLOOKUP(E414,'Technical page'!$AU$482:$BD$489,5,0)</f>
        <v>-</v>
      </c>
      <c r="H414" t="str">
        <f t="shared" si="33"/>
        <v>n.a.</v>
      </c>
      <c r="J414" s="14" t="str">
        <f>VLOOKUP(E414,'Chapter 4'!$C$6:$D$91,2,0)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row>
    <row r="415" spans="1:10" x14ac:dyDescent="0.2">
      <c r="A415" s="212"/>
      <c r="E415" t="str">
        <f>'Technical page'!B487</f>
        <v>Q4.6</v>
      </c>
      <c r="F415">
        <f>'Technical page'!C487</f>
        <v>3</v>
      </c>
      <c r="G415" s="13">
        <f>VLOOKUP(E415,'Technical page'!$AU$482:$BD$489,5,0)</f>
        <v>3</v>
      </c>
      <c r="H415" t="str">
        <f t="shared" si="33"/>
        <v>compliant</v>
      </c>
      <c r="J415" s="14" t="str">
        <f>VLOOKUP(E415,'Chapter 4'!$C$6:$D$91,2,0)</f>
        <v>Jakým způsobem zabezpečuje organizace splnění svých požadavků ze strany logistických partnerů?</v>
      </c>
    </row>
    <row r="416" spans="1:10" hidden="1" x14ac:dyDescent="0.2">
      <c r="A416" s="212"/>
      <c r="E416" t="str">
        <f>'Technical page'!B488</f>
        <v>Q4.7</v>
      </c>
      <c r="F416">
        <f>'Technical page'!C488</f>
        <v>3</v>
      </c>
      <c r="G416" s="13" t="str">
        <f>VLOOKUP(E416,'Technical page'!$AU$482:$BD$489,5,0)</f>
        <v>-</v>
      </c>
      <c r="H416" t="str">
        <f t="shared" si="33"/>
        <v>n.a.</v>
      </c>
      <c r="J416" s="14" t="str">
        <f>VLOOKUP(E416,'Chapter 4'!$C$6:$D$91,2,0)</f>
        <v>Jakým způsobem organizace chrání a zabezpečuje majetek a údaje následných uživatelů nebo externích poskytovatelů, které se používají nebo začleňují do produktů a služeb?</v>
      </c>
    </row>
    <row r="417" spans="1:10" hidden="1" x14ac:dyDescent="0.2">
      <c r="A417" s="212"/>
      <c r="E417" t="str">
        <f>'Technical page'!B489</f>
        <v>Q4.8</v>
      </c>
      <c r="F417">
        <f>'Technical page'!C489</f>
        <v>4</v>
      </c>
      <c r="G417" s="13" t="str">
        <f>VLOOKUP(E417,'Technical page'!$AU$482:$BD$489,5,0)</f>
        <v>-</v>
      </c>
      <c r="H417" t="str">
        <f t="shared" si="33"/>
        <v>n.a.</v>
      </c>
      <c r="J417" s="14" t="str">
        <f>VLOOKUP(E417,'Chapter 4'!$C$6:$D$91,2,0)</f>
        <v>Co zahrnuje dialog s následnými uživateli?</v>
      </c>
    </row>
    <row r="418" spans="1:10" x14ac:dyDescent="0.2">
      <c r="A418" s="212"/>
      <c r="E418" s="45" t="s">
        <v>415</v>
      </c>
      <c r="G418" s="13"/>
    </row>
    <row r="419" spans="1:10" x14ac:dyDescent="0.2">
      <c r="A419" s="212"/>
      <c r="E419" t="str">
        <f>'Technical page'!B544</f>
        <v>Q5.1</v>
      </c>
      <c r="F419">
        <f>'Technical page'!C544</f>
        <v>4</v>
      </c>
      <c r="G419" s="13">
        <f>VLOOKUP(E419,'Technical page'!$AU$544:$BD$548,5,0)</f>
        <v>3</v>
      </c>
      <c r="H419" t="str">
        <f t="shared" si="33"/>
        <v>compliant</v>
      </c>
      <c r="J419" s="14" t="str">
        <f>VLOOKUP(E419,'Chapter 5'!$C$6:$D$89,2,0)</f>
        <v>Jakým způsobem zapojuje organizace své externí zainteresované strany a naplňuje jejich očekávání?</v>
      </c>
    </row>
    <row r="420" spans="1:10" hidden="1" x14ac:dyDescent="0.2">
      <c r="A420" s="212"/>
      <c r="E420" t="str">
        <f>'Technical page'!B545</f>
        <v>Q5.2</v>
      </c>
      <c r="F420">
        <f>'Technical page'!C545</f>
        <v>3</v>
      </c>
      <c r="G420" s="13" t="str">
        <f>VLOOKUP(E420,'Technical page'!$AU$544:$BD$548,5,0)</f>
        <v>-</v>
      </c>
      <c r="H420" t="str">
        <f t="shared" ref="H420:H423" si="34">IF(G420="-","n.a.",IF(F420-G420&gt;-1,"compliant","increase score"))</f>
        <v>n.a.</v>
      </c>
      <c r="J420" s="14" t="str">
        <f>VLOOKUP(E420,'Chapter 5'!$C$6:$D$89,2,0)</f>
        <v>Jakým způsobem vede organizace dialog s veřejností, úřady a dalšími zainteresovanými stranami, včetně místních komunit a zákazníků v souvislosti s HSE&amp;S v rámci jejich činností, produktů a služeb?</v>
      </c>
    </row>
    <row r="421" spans="1:10" hidden="1" x14ac:dyDescent="0.2">
      <c r="A421" s="212"/>
      <c r="E421" t="str">
        <f>'Technical page'!B546</f>
        <v>Q5.3</v>
      </c>
      <c r="F421">
        <f>'Technical page'!C546</f>
        <v>4</v>
      </c>
      <c r="G421" s="13" t="str">
        <f>VLOOKUP(E421,'Technical page'!$AU$544:$BD$548,5,0)</f>
        <v>-</v>
      </c>
      <c r="H421" t="str">
        <f t="shared" si="34"/>
        <v>n.a.</v>
      </c>
      <c r="J421" s="14" t="str">
        <f>VLOOKUP(E421,'Chapter 5'!$C$6:$D$89,2,0)</f>
        <v>Jakým způsobem zveřejňuje organizace informace týkající se
 HSE&amp;S?</v>
      </c>
    </row>
    <row r="422" spans="1:10" hidden="1" x14ac:dyDescent="0.2">
      <c r="A422" s="212"/>
      <c r="E422" t="str">
        <f>'Technical page'!B547</f>
        <v>Q5.4</v>
      </c>
      <c r="F422">
        <f>'Technical page'!C547</f>
        <v>4</v>
      </c>
      <c r="G422" s="13" t="str">
        <f>VLOOKUP(E422,'Technical page'!$AU$544:$BD$548,5,0)</f>
        <v>-</v>
      </c>
      <c r="H422" t="str">
        <f t="shared" si="34"/>
        <v>n.a.</v>
      </c>
      <c r="J422" s="14" t="str">
        <f>VLOOKUP(E422,'Chapter 5'!$C$6:$D$89,2,0)</f>
        <v>Jakým způsobem podporuje organizace místní komunity?</v>
      </c>
    </row>
    <row r="423" spans="1:10" hidden="1" x14ac:dyDescent="0.2">
      <c r="A423" s="212"/>
      <c r="E423" t="str">
        <f>'Technical page'!B548</f>
        <v>Q5.5</v>
      </c>
      <c r="F423">
        <f>'Technical page'!C548</f>
        <v>4</v>
      </c>
      <c r="G423" s="13" t="str">
        <f>VLOOKUP(E423,'Technical page'!$AU$544:$BD$548,5,0)</f>
        <v>-</v>
      </c>
      <c r="H423" t="str">
        <f t="shared" si="34"/>
        <v>n.a.</v>
      </c>
      <c r="J423" s="14" t="str">
        <f>VLOOKUP(E423,'Chapter 5'!$C$6:$D$89,2,0)</f>
        <v>Jakým způsobem stimuluje organizace místní zaměstnanost a vzdělávání?</v>
      </c>
    </row>
    <row r="424" spans="1:10" x14ac:dyDescent="0.2">
      <c r="A424" s="212"/>
      <c r="E424" s="45" t="s">
        <v>416</v>
      </c>
      <c r="G424" s="13"/>
    </row>
    <row r="425" spans="1:10" hidden="1" x14ac:dyDescent="0.2">
      <c r="A425" s="212"/>
      <c r="E425" t="str">
        <f>'Technical page'!B584</f>
        <v>Q6.1</v>
      </c>
      <c r="F425">
        <f>'Technical page'!C584</f>
        <v>3</v>
      </c>
      <c r="G425" s="13" t="str">
        <f>VLOOKUP(E425,'Technical page'!$AU$584:$BD$600,5,0)</f>
        <v>-</v>
      </c>
      <c r="H425" t="str">
        <f>IF(G425="-","n.a.",IF(F425-G425&gt;-1,"compliant","increase score"))</f>
        <v>n.a.</v>
      </c>
      <c r="J425" s="14" t="str">
        <f>VLOOKUP(E425,'Chapter 6'!$C$6:$D$120,2,0)</f>
        <v>Jakým způsobem definuje organizace významné problémy a závažnost?</v>
      </c>
    </row>
    <row r="426" spans="1:10" hidden="1" x14ac:dyDescent="0.2">
      <c r="A426" s="212"/>
      <c r="E426" t="str">
        <f>'Technical page'!B585</f>
        <v>Q6.2</v>
      </c>
      <c r="F426">
        <f>'Technical page'!C585</f>
        <v>4</v>
      </c>
      <c r="G426" s="13" t="str">
        <f>VLOOKUP(E426,'Technical page'!$AU$584:$BD$600,5,0)</f>
        <v>-</v>
      </c>
      <c r="H426" t="str">
        <f t="shared" ref="H426:H441" si="35">IF(G426="-","n.a.",IF(F426-G426&gt;-1,"compliant","increase score"))</f>
        <v>n.a.</v>
      </c>
      <c r="J426" s="14" t="str">
        <f>VLOOKUP(E426,'Chapter 6'!$C$6:$D$120,2,0)</f>
        <v>Jakým způsobem hodlá organizace přispívat k udržitelnému rozvoji?</v>
      </c>
    </row>
    <row r="427" spans="1:10" hidden="1" x14ac:dyDescent="0.2">
      <c r="A427" s="212"/>
      <c r="E427" t="str">
        <f>'Technical page'!B586</f>
        <v>Q6.3</v>
      </c>
      <c r="F427">
        <f>'Technical page'!C586</f>
        <v>3</v>
      </c>
      <c r="G427" s="13" t="str">
        <f>VLOOKUP(E427,'Technical page'!$AU$584:$BD$600,5,0)</f>
        <v>-</v>
      </c>
      <c r="H427" t="str">
        <f t="shared" si="35"/>
        <v>n.a.</v>
      </c>
      <c r="J427" s="14" t="str">
        <f>VLOOKUP(E427,'Chapter 6'!$C$6:$D$120,2,0)</f>
        <v>Jakým způsobem komunikuje organizace zainteresovaných stran na téma udržitelnosti?</v>
      </c>
    </row>
    <row r="428" spans="1:10" hidden="1" x14ac:dyDescent="0.2">
      <c r="A428" s="212"/>
      <c r="E428" t="str">
        <f>'Technical page'!B587</f>
        <v>Q6.4</v>
      </c>
      <c r="F428">
        <f>'Technical page'!C587</f>
        <v>2</v>
      </c>
      <c r="G428" s="13" t="str">
        <f>VLOOKUP(E428,'Technical page'!$AU$584:$BD$600,5,0)</f>
        <v>-</v>
      </c>
      <c r="H428" t="str">
        <f t="shared" si="35"/>
        <v>n.a.</v>
      </c>
      <c r="J428" s="14" t="str">
        <f>VLOOKUP(E428,'Chapter 6'!$C$6:$D$120,2,0)</f>
        <v>Má organizace zavedený proces navrhování výrobků s lepšími výsledky udržitelnosti?</v>
      </c>
    </row>
    <row r="429" spans="1:10" hidden="1" x14ac:dyDescent="0.2">
      <c r="A429" s="212"/>
      <c r="E429" t="str">
        <f>'Technical page'!B588</f>
        <v>Q6.5</v>
      </c>
      <c r="F429">
        <f>'Technical page'!C588</f>
        <v>2</v>
      </c>
      <c r="G429" s="13" t="str">
        <f>VLOOKUP(E429,'Technical page'!$AU$584:$BD$600,5,0)</f>
        <v>-</v>
      </c>
      <c r="H429" t="str">
        <f t="shared" si="35"/>
        <v>n.a.</v>
      </c>
      <c r="J429" s="14" t="str">
        <f>VLOOKUP(E429,'Chapter 6'!$C$6:$D$120,2,0)</f>
        <v>Jakým způsobem zvyšuje organizace efektivnost zdrojů ve svých výrobních procesech?</v>
      </c>
    </row>
    <row r="430" spans="1:10" hidden="1" x14ac:dyDescent="0.2">
      <c r="A430" s="212"/>
      <c r="E430" t="str">
        <f>'Technical page'!B589</f>
        <v>Q6.6</v>
      </c>
      <c r="F430">
        <f>'Technical page'!C589</f>
        <v>3</v>
      </c>
      <c r="G430" s="13" t="str">
        <f>VLOOKUP(E430,'Technical page'!$AU$584:$BD$600,5,0)</f>
        <v>-</v>
      </c>
      <c r="H430" t="str">
        <f t="shared" si="35"/>
        <v>n.a.</v>
      </c>
      <c r="J430" s="14" t="str">
        <f>VLOOKUP(E430,'Chapter 6'!$C$6:$D$120,2,0)</f>
        <v>Jakým způsobem stimuluje organizace oběhové hospodářství prostřednictvím svých produktů?</v>
      </c>
    </row>
    <row r="431" spans="1:10" hidden="1" x14ac:dyDescent="0.2">
      <c r="A431" s="212"/>
      <c r="E431" t="str">
        <f>'Technical page'!B590</f>
        <v>Q6.7</v>
      </c>
      <c r="F431">
        <f>'Technical page'!C590</f>
        <v>4</v>
      </c>
      <c r="G431" s="13" t="str">
        <f>VLOOKUP(E431,'Technical page'!$AU$584:$BD$600,5,0)</f>
        <v>-</v>
      </c>
      <c r="H431" t="str">
        <f t="shared" si="35"/>
        <v>n.a.</v>
      </c>
      <c r="J431" s="14" t="str">
        <f>VLOOKUP(E431,'Chapter 6'!$C$6:$D$120,2,0)</f>
        <v>Jakým způsobem podporuje organizace inovace při vývoji produktů a řešení, které odpovídají výzvám udržitelnosti?</v>
      </c>
    </row>
    <row r="432" spans="1:10" hidden="1" x14ac:dyDescent="0.2">
      <c r="A432" s="212"/>
      <c r="E432" t="str">
        <f>'Technical page'!B591</f>
        <v>Q6.8</v>
      </c>
      <c r="F432">
        <f>'Technical page'!C591</f>
        <v>3</v>
      </c>
      <c r="G432" s="13" t="str">
        <f>VLOOKUP(E432,'Technical page'!$AU$584:$BD$600,5,0)</f>
        <v>-</v>
      </c>
      <c r="H432" t="str">
        <f t="shared" si="35"/>
        <v>n.a.</v>
      </c>
      <c r="J432" s="14" t="str">
        <f>VLOOKUP(E432,'Chapter 6'!$C$6:$D$120,2,0)</f>
        <v>Jakým způsobem stimuluje organizace inovaci a spolupráci?</v>
      </c>
    </row>
    <row r="433" spans="1:23" hidden="1" x14ac:dyDescent="0.2">
      <c r="A433" s="212"/>
      <c r="E433" t="str">
        <f>'Technical page'!B592</f>
        <v>Q6.9</v>
      </c>
      <c r="F433">
        <f>'Technical page'!C592</f>
        <v>3</v>
      </c>
      <c r="G433" s="13" t="str">
        <f>VLOOKUP(E433,'Technical page'!$AU$584:$BD$600,5,0)</f>
        <v>-</v>
      </c>
      <c r="H433" t="str">
        <f t="shared" si="35"/>
        <v>n.a.</v>
      </c>
      <c r="J433" s="14" t="str">
        <f>VLOOKUP(E433,'Chapter 6'!$C$6:$D$120,2,0)</f>
        <v>Jakým způsobem podporuje organizace udržitelné způsoby spotřeby?</v>
      </c>
    </row>
    <row r="434" spans="1:23" hidden="1" x14ac:dyDescent="0.2">
      <c r="A434" s="212"/>
      <c r="E434" t="str">
        <f>'Technical page'!B593</f>
        <v>Q6.10</v>
      </c>
      <c r="F434">
        <f>'Technical page'!C593</f>
        <v>4</v>
      </c>
      <c r="G434" s="13" t="str">
        <f>VLOOKUP(E434,'Technical page'!$AU$584:$BD$600,5,0)</f>
        <v>-</v>
      </c>
      <c r="H434" t="str">
        <f t="shared" si="35"/>
        <v>n.a.</v>
      </c>
      <c r="J434" s="14" t="str">
        <f>VLOOKUP(E434,'Chapter 6'!$C$6:$D$120,2,0)</f>
        <v>Jakým způsobem organizace kontroluje a optimalizuje spotřebu vody?</v>
      </c>
    </row>
    <row r="435" spans="1:23" hidden="1" x14ac:dyDescent="0.2">
      <c r="A435" s="212"/>
      <c r="E435" t="str">
        <f>'Technical page'!B594</f>
        <v>Q6.11</v>
      </c>
      <c r="F435">
        <f>'Technical page'!C594</f>
        <v>2</v>
      </c>
      <c r="G435" s="13" t="str">
        <f>VLOOKUP(E435,'Technical page'!$AU$584:$BD$600,5,0)</f>
        <v>-</v>
      </c>
      <c r="H435" t="str">
        <f t="shared" si="35"/>
        <v>n.a.</v>
      </c>
      <c r="J435" s="14" t="str">
        <f>VLOOKUP(E435,'Chapter 6'!$C$6:$D$120,2,0)</f>
        <v>Jakým způsobem se řídí vliv organizace na biodiverzitu a ekosystém?</v>
      </c>
    </row>
    <row r="436" spans="1:23" hidden="1" x14ac:dyDescent="0.2">
      <c r="A436" s="212"/>
      <c r="E436" t="str">
        <f>'Technical page'!B595</f>
        <v>Q6.12</v>
      </c>
      <c r="F436">
        <f>'Technical page'!C595</f>
        <v>3</v>
      </c>
      <c r="G436" s="13" t="str">
        <f>VLOOKUP(E436,'Technical page'!$AU$584:$BD$600,5,0)</f>
        <v>-</v>
      </c>
      <c r="H436" t="str">
        <f t="shared" si="35"/>
        <v>n.a.</v>
      </c>
      <c r="J436" s="14" t="str">
        <f>VLOOKUP(E436,'Chapter 6'!$C$6:$D$120,2,0)</f>
        <v>Jakým způsobem posuzuje organizace svou závislost na přírodních zdrojích (ekosystémech)?</v>
      </c>
    </row>
    <row r="437" spans="1:23" hidden="1" x14ac:dyDescent="0.2">
      <c r="A437" s="212"/>
      <c r="E437" t="str">
        <f>'Technical page'!B596</f>
        <v>Q6.13</v>
      </c>
      <c r="F437">
        <f>'Technical page'!C596</f>
        <v>4</v>
      </c>
      <c r="G437" s="13" t="str">
        <f>VLOOKUP(E437,'Technical page'!$AU$584:$BD$600,5,0)</f>
        <v>-</v>
      </c>
      <c r="H437" t="str">
        <f t="shared" si="35"/>
        <v>n.a.</v>
      </c>
      <c r="J437" s="14" t="str">
        <f>VLOOKUP(E437,'Chapter 6'!$C$6:$D$120,2,0)</f>
        <v>Jakým způsobem řídí organizace svou spotřebu energie?</v>
      </c>
    </row>
    <row r="438" spans="1:23" hidden="1" x14ac:dyDescent="0.2">
      <c r="A438" s="212"/>
      <c r="E438" t="str">
        <f>'Technical page'!B597</f>
        <v>Q6.14</v>
      </c>
      <c r="F438">
        <f>'Technical page'!C597</f>
        <v>3</v>
      </c>
      <c r="G438" s="13" t="str">
        <f>VLOOKUP(E438,'Technical page'!$AU$584:$BD$600,5,0)</f>
        <v>-</v>
      </c>
      <c r="H438" t="str">
        <f t="shared" si="35"/>
        <v>n.a.</v>
      </c>
      <c r="J438" s="14" t="str">
        <f>VLOOKUP(E438,'Chapter 6'!$C$6:$D$120,2,0)</f>
        <v>Jakým způsobem řídí organizace emise skleníkových plynů (kromě úspor energie)?</v>
      </c>
    </row>
    <row r="439" spans="1:23" hidden="1" x14ac:dyDescent="0.2">
      <c r="A439" s="212"/>
      <c r="E439" t="str">
        <f>'Technical page'!B598</f>
        <v>Q6.15</v>
      </c>
      <c r="F439">
        <f>'Technical page'!C598</f>
        <v>1</v>
      </c>
      <c r="G439" s="13" t="str">
        <f>VLOOKUP(E439,'Technical page'!$AU$584:$BD$600,5,0)</f>
        <v>-</v>
      </c>
      <c r="H439" t="str">
        <f t="shared" si="35"/>
        <v>n.a.</v>
      </c>
      <c r="J439" s="14" t="str">
        <f>VLOOKUP(E439,'Chapter 6'!$C$6:$D$120,2,0)</f>
        <v>Jaká je strategie organizace na snižování emisí skleníkových plynů?</v>
      </c>
    </row>
    <row r="440" spans="1:23" x14ac:dyDescent="0.2">
      <c r="A440" s="212"/>
      <c r="E440" t="str">
        <f>'Technical page'!B599</f>
        <v>Q6.16</v>
      </c>
      <c r="F440">
        <f>'Technical page'!C599</f>
        <v>2</v>
      </c>
      <c r="G440" s="13">
        <f>VLOOKUP(E440,'Technical page'!$AU$584:$BD$600,5,0)</f>
        <v>3</v>
      </c>
      <c r="H440" t="str">
        <f t="shared" si="35"/>
        <v>increase score</v>
      </c>
      <c r="J440" s="14" t="str">
        <f>VLOOKUP(E440,'Chapter 6'!$C$6:$D$120,2,0)</f>
        <v xml:space="preserve">Jakým způsobem se organizace připravuje na klimatické změny? </v>
      </c>
    </row>
    <row r="441" spans="1:23" hidden="1" x14ac:dyDescent="0.2">
      <c r="A441" s="212"/>
      <c r="E441" t="str">
        <f>'Technical page'!B600</f>
        <v>Q6.17</v>
      </c>
      <c r="F441">
        <f>'Technical page'!C600</f>
        <v>2</v>
      </c>
      <c r="G441" s="13" t="str">
        <f>VLOOKUP(E441,'Technical page'!$AU$584:$BD$600,5,0)</f>
        <v>-</v>
      </c>
      <c r="H441" t="str">
        <f t="shared" si="35"/>
        <v>n.a.</v>
      </c>
      <c r="J441" s="14" t="str">
        <f>VLOOKUP(E441,'Chapter 6'!$C$6:$D$120,2,0)</f>
        <v>Jak organizace zajišťuje rovné příležitosti při náboru a během kariéry všech?</v>
      </c>
    </row>
    <row r="442" spans="1:23" x14ac:dyDescent="0.2">
      <c r="A442" s="212"/>
      <c r="G442" s="13"/>
    </row>
    <row r="443" spans="1:23" ht="21" x14ac:dyDescent="0.25">
      <c r="A443" s="212"/>
      <c r="B443" s="213"/>
      <c r="C443" s="217" t="s">
        <v>406</v>
      </c>
      <c r="D443" s="210"/>
      <c r="E443" s="210"/>
      <c r="F443" s="210"/>
      <c r="G443" s="210"/>
      <c r="H443" s="210"/>
      <c r="I443" s="210"/>
      <c r="J443" s="218"/>
      <c r="K443" s="210"/>
      <c r="L443" s="210"/>
      <c r="M443" s="210"/>
      <c r="N443" s="210"/>
      <c r="O443" s="210"/>
      <c r="P443" s="210"/>
      <c r="Q443" s="210"/>
      <c r="R443" s="210"/>
      <c r="S443" s="210"/>
      <c r="T443" s="210"/>
      <c r="U443" s="210"/>
      <c r="V443" s="210"/>
      <c r="W443" s="210"/>
    </row>
    <row r="444" spans="1:23" x14ac:dyDescent="0.2">
      <c r="A444" s="212"/>
      <c r="F444" s="4" t="s">
        <v>205</v>
      </c>
      <c r="G444" s="4" t="s">
        <v>407</v>
      </c>
    </row>
    <row r="445" spans="1:23" x14ac:dyDescent="0.2">
      <c r="A445" s="212"/>
      <c r="E445" s="45" t="s">
        <v>413</v>
      </c>
    </row>
    <row r="446" spans="1:23" x14ac:dyDescent="0.2">
      <c r="A446" s="212"/>
      <c r="E446" t="str">
        <f>'Technical page'!B10</f>
        <v>Q1.1</v>
      </c>
      <c r="F446">
        <f>'Technical page'!C10</f>
        <v>3</v>
      </c>
      <c r="G446" s="13">
        <f>VLOOKUP(E446,'Technical page'!$AU$10:$BD$25,6,0)</f>
        <v>3</v>
      </c>
      <c r="H446" t="str">
        <f t="shared" ref="H446:H461" si="36">IF(G446="-","n.a.",IF(F446-G446&gt;-1,"compliant","increase score"))</f>
        <v>compliant</v>
      </c>
      <c r="J446" s="14" t="str">
        <f>VLOOKUP(E446,'Chapter 1'!$C$6:$D$112,2,0)</f>
        <v xml:space="preserve">Jak se projevuje závazek plnit povinnosti týkající se dodržování předpisů a zásad Responsible Care = RC (tj. ochrana a podpora zdraví a bezpečnost lidí, životního prostředí a udržitelnosti) na všech úrovních organizace?
</v>
      </c>
    </row>
    <row r="447" spans="1:23" x14ac:dyDescent="0.2">
      <c r="A447" s="212"/>
      <c r="E447" t="str">
        <f>'Technical page'!B11</f>
        <v>Q1.2</v>
      </c>
      <c r="F447">
        <f>'Technical page'!C11</f>
        <v>4</v>
      </c>
      <c r="G447" s="13">
        <f>VLOOKUP(E447,'Technical page'!$AU$10:$BD$25,6,0)</f>
        <v>3</v>
      </c>
      <c r="H447" t="str">
        <f t="shared" si="36"/>
        <v>compliant</v>
      </c>
      <c r="J447" s="14" t="str">
        <f>VLOOKUP(E447,'Chapter 1'!$C$6:$D$112,2,0)</f>
        <v xml:space="preserve">Jakým způsobem řídí organizace příslušná rizika a příležitosti?  </v>
      </c>
    </row>
    <row r="448" spans="1:23" x14ac:dyDescent="0.2">
      <c r="A448" s="212"/>
      <c r="E448" t="str">
        <f>'Technical page'!B12</f>
        <v>Q1.3</v>
      </c>
      <c r="F448">
        <f>'Technical page'!C12</f>
        <v>3</v>
      </c>
      <c r="G448" s="13">
        <f>VLOOKUP(E448,'Technical page'!$AU$10:$BD$25,6,0)</f>
        <v>2</v>
      </c>
      <c r="H448" t="str">
        <f t="shared" si="36"/>
        <v>compliant</v>
      </c>
      <c r="J448" s="14" t="str">
        <f>VLOOKUP(E448,'Chapter 1'!$C$6:$D$112,2,0)</f>
        <v xml:space="preserve">Jakým způsobem monitoruje organizace svoje zákonné povinnosti? </v>
      </c>
    </row>
    <row r="449" spans="1:10" x14ac:dyDescent="0.2">
      <c r="A449" s="212"/>
      <c r="E449" t="str">
        <f>'Technical page'!B13</f>
        <v>Q1.4</v>
      </c>
      <c r="F449">
        <f>'Technical page'!C13</f>
        <v>4</v>
      </c>
      <c r="G449" s="13">
        <f>VLOOKUP(E449,'Technical page'!$AU$10:$BD$25,6,0)</f>
        <v>2</v>
      </c>
      <c r="H449" t="str">
        <f t="shared" si="36"/>
        <v>compliant</v>
      </c>
      <c r="J449" s="14" t="str">
        <f>VLOOKUP(E449,'Chapter 1'!$C$6:$D$112,2,0)</f>
        <v>Jakým způsobem top management zajišťuje, že jednotlivé aspekty HSE&amp;S (zdraví, bezpečnosti, ochrany životního prostředí &amp; udržitelnosti) jsou přiřazeny stanoveným rolím v organizaci?</v>
      </c>
    </row>
    <row r="450" spans="1:10" x14ac:dyDescent="0.2">
      <c r="A450" s="212"/>
      <c r="E450" t="str">
        <f>'Technical page'!B14</f>
        <v>Q1.5</v>
      </c>
      <c r="F450">
        <f>'Technical page'!C14</f>
        <v>3</v>
      </c>
      <c r="G450" s="13">
        <f>VLOOKUP(E450,'Technical page'!$AU$10:$BD$25,6,0)</f>
        <v>3</v>
      </c>
      <c r="H450" t="str">
        <f t="shared" si="36"/>
        <v>compliant</v>
      </c>
      <c r="J450" s="14" t="str">
        <f>VLOOKUP(E450,'Chapter 1'!$C$6:$D$112,2,0)</f>
        <v>Jakým způsobem se top management podílí na řešení záležitostí HSE&amp;S?</v>
      </c>
    </row>
    <row r="451" spans="1:10" hidden="1" x14ac:dyDescent="0.2">
      <c r="A451" s="212"/>
      <c r="E451" t="str">
        <f>'Technical page'!B15</f>
        <v>Q1.6</v>
      </c>
      <c r="F451">
        <f>'Technical page'!C15</f>
        <v>3</v>
      </c>
      <c r="G451" s="13" t="str">
        <f>VLOOKUP(E451,'Technical page'!$AU$10:$BD$25,6,0)</f>
        <v>-</v>
      </c>
      <c r="H451" t="str">
        <f t="shared" si="36"/>
        <v>n.a.</v>
      </c>
      <c r="J451" s="14" t="str">
        <f>VLOOKUP(E451,'Chapter 1'!$C$6:$D$112,2,0)</f>
        <v xml:space="preserve">Jakým způsobem jsou odpovědnosti HSE&amp;S začleněny do popisů pracovní náplně nebo ročních cílů?
</v>
      </c>
    </row>
    <row r="452" spans="1:10" x14ac:dyDescent="0.2">
      <c r="A452" s="212"/>
      <c r="E452" t="str">
        <f>'Technical page'!B16</f>
        <v>Q1.7</v>
      </c>
      <c r="F452">
        <f>'Technical page'!C16</f>
        <v>4</v>
      </c>
      <c r="G452" s="13">
        <f>VLOOKUP(E452,'Technical page'!$AU$10:$BD$25,6,0)</f>
        <v>3</v>
      </c>
      <c r="H452" t="str">
        <f t="shared" si="36"/>
        <v>compliant</v>
      </c>
      <c r="J452" s="14" t="str">
        <f>VLOOKUP(E452,'Chapter 1'!$C$6:$D$112,2,0)</f>
        <v>Jakým způsobem se řídí (nejdůležitější) procesy v souvislosti s HSE&amp;S?</v>
      </c>
    </row>
    <row r="453" spans="1:10" x14ac:dyDescent="0.2">
      <c r="A453" s="212"/>
      <c r="E453" t="str">
        <f>'Technical page'!B17</f>
        <v>Q1.8</v>
      </c>
      <c r="F453">
        <f>'Technical page'!C17</f>
        <v>3</v>
      </c>
      <c r="G453" s="13">
        <f>VLOOKUP(E453,'Technical page'!$AU$10:$BD$25,6,0)</f>
        <v>3</v>
      </c>
      <c r="H453" t="str">
        <f t="shared" si="36"/>
        <v>compliant</v>
      </c>
      <c r="J453" s="14" t="str">
        <f>VLOOKUP(E453,'Chapter 1'!$C$6:$D$112,2,0)</f>
        <v>Jakým způsobem top management zajišťuje neustálé zlepšování výkonu v oblasti HSE&amp;S (zdraví, bezpečnosti, životního prostředí, energetiky a udržitelnosti)?</v>
      </c>
    </row>
    <row r="454" spans="1:10" x14ac:dyDescent="0.2">
      <c r="A454" s="212"/>
      <c r="E454" t="str">
        <f>'Technical page'!B18</f>
        <v>Q1.9</v>
      </c>
      <c r="F454">
        <f>'Technical page'!C18</f>
        <v>4</v>
      </c>
      <c r="G454" s="13">
        <f>VLOOKUP(E454,'Technical page'!$AU$10:$BD$25,6,0)</f>
        <v>3</v>
      </c>
      <c r="H454" t="str">
        <f t="shared" si="36"/>
        <v>compliant</v>
      </c>
      <c r="J454" s="14" t="str">
        <f>VLOOKUP(E454,'Chapter 1'!$C$6:$D$112,2,0)</f>
        <v>Jak jsou organizovány interní audity?</v>
      </c>
    </row>
    <row r="455" spans="1:10" x14ac:dyDescent="0.2">
      <c r="A455" s="212"/>
      <c r="E455" t="str">
        <f>'Technical page'!B19</f>
        <v>Q1.10</v>
      </c>
      <c r="F455">
        <f>'Technical page'!C19</f>
        <v>4</v>
      </c>
      <c r="G455" s="13">
        <f>VLOOKUP(E455,'Technical page'!$AU$10:$BD$25,6,0)</f>
        <v>3</v>
      </c>
      <c r="H455" t="str">
        <f t="shared" si="36"/>
        <v>compliant</v>
      </c>
      <c r="J455" s="14" t="str">
        <f>VLOOKUP(E455,'Chapter 1'!$C$6:$D$112,2,0)</f>
        <v>Jakým způsobem probíhá vyšetřování?</v>
      </c>
    </row>
    <row r="456" spans="1:10" x14ac:dyDescent="0.2">
      <c r="A456" s="212"/>
      <c r="E456" t="str">
        <f>'Technical page'!B20</f>
        <v>Q1.11</v>
      </c>
      <c r="F456">
        <f>'Technical page'!C20</f>
        <v>4</v>
      </c>
      <c r="G456" s="13">
        <f>VLOOKUP(E456,'Technical page'!$AU$10:$BD$25,6,0)</f>
        <v>3</v>
      </c>
      <c r="H456" t="str">
        <f t="shared" si="36"/>
        <v>compliant</v>
      </c>
      <c r="J456" s="14" t="str">
        <f>VLOOKUP(E456,'Chapter 1'!$C$6:$D$112,2,0)</f>
        <v>Jakým způsobem organizace zajišťuje procesy, čas a zdroje potřebné pro zlepšování procesů řízení HSE&amp;S?</v>
      </c>
    </row>
    <row r="457" spans="1:10" x14ac:dyDescent="0.2">
      <c r="A457" s="212"/>
      <c r="E457" t="str">
        <f>'Technical page'!B21</f>
        <v>Q1.12</v>
      </c>
      <c r="F457">
        <f>'Technical page'!C21</f>
        <v>3</v>
      </c>
      <c r="G457" s="13">
        <f>VLOOKUP(E457,'Technical page'!$AU$10:$BD$25,6,0)</f>
        <v>3</v>
      </c>
      <c r="H457" t="str">
        <f t="shared" si="36"/>
        <v>compliant</v>
      </c>
      <c r="J457" s="14" t="str">
        <f>VLOOKUP(E457,'Chapter 1'!$C$6:$D$112,2,0)</f>
        <v>Jak organizace zajišťuje, že zaměstnanci jsou si vědomi politik a procesů týkajících se zdraví, bezpečnosti, životního prostředí, energetiky a udržitelnosti?</v>
      </c>
    </row>
    <row r="458" spans="1:10" x14ac:dyDescent="0.2">
      <c r="A458" s="212"/>
      <c r="E458" t="str">
        <f>'Technical page'!B22</f>
        <v>Q1.13</v>
      </c>
      <c r="F458">
        <f>'Technical page'!C22</f>
        <v>3</v>
      </c>
      <c r="G458" s="13">
        <f>VLOOKUP(E458,'Technical page'!$AU$10:$BD$25,6,0)</f>
        <v>3</v>
      </c>
      <c r="H458" t="str">
        <f t="shared" si="36"/>
        <v>compliant</v>
      </c>
      <c r="J458" s="14" t="str">
        <f>VLOOKUP(E458,'Chapter 1'!$C$6:$D$112,2,0)</f>
        <v>Jakým způsobem organizace zajišťuje správné kompetence pracovníků, pokud jde o aspekty HSE&amp;S týkající se jejich práce?</v>
      </c>
    </row>
    <row r="459" spans="1:10" x14ac:dyDescent="0.2">
      <c r="A459" s="212"/>
      <c r="E459" t="str">
        <f>'Technical page'!B23</f>
        <v>Q1.14</v>
      </c>
      <c r="F459">
        <f>'Technical page'!C23</f>
        <v>3</v>
      </c>
      <c r="G459" s="13">
        <f>VLOOKUP(E459,'Technical page'!$AU$10:$BD$25,6,0)</f>
        <v>2</v>
      </c>
      <c r="H459" t="str">
        <f t="shared" si="36"/>
        <v>compliant</v>
      </c>
      <c r="J459" s="14" t="str">
        <f>VLOOKUP(E459,'Chapter 1'!$C$6:$D$112,2,0)</f>
        <v>Jaká je struktura zapojení zaměstnanců?</v>
      </c>
    </row>
    <row r="460" spans="1:10" x14ac:dyDescent="0.2">
      <c r="A460" s="212"/>
      <c r="E460" t="str">
        <f>'Technical page'!B24</f>
        <v>Q1.15</v>
      </c>
      <c r="F460">
        <f>'Technical page'!C24</f>
        <v>4</v>
      </c>
      <c r="G460" s="13">
        <f>VLOOKUP(E460,'Technical page'!$AU$10:$BD$25,6,0)</f>
        <v>3</v>
      </c>
      <c r="H460" t="str">
        <f t="shared" si="36"/>
        <v>compliant</v>
      </c>
      <c r="J460" s="14" t="str">
        <f>VLOOKUP(E460,'Chapter 1'!$C$6:$D$112,2,0)</f>
        <v>Jakým způsobem se řídí dokumentace HSE&amp;S?</v>
      </c>
    </row>
    <row r="461" spans="1:10" x14ac:dyDescent="0.2">
      <c r="A461" s="212"/>
      <c r="E461" t="str">
        <f>'Technical page'!B25</f>
        <v>Q1.16</v>
      </c>
      <c r="F461">
        <f>'Technical page'!C25</f>
        <v>3</v>
      </c>
      <c r="G461" s="13">
        <f>VLOOKUP(E461,'Technical page'!$AU$10:$BD$25,6,0)</f>
        <v>3</v>
      </c>
      <c r="H461" t="str">
        <f t="shared" si="36"/>
        <v>compliant</v>
      </c>
      <c r="J461" s="14" t="str">
        <f>VLOOKUP(E461,'Chapter 1'!$C$6:$D$112,2,0)</f>
        <v>Jakým způsobem jsou řízeny změny potenciálně ovlivňující HSE&amp;S (zdraví, bezpečnost, životní prostředí, energetiku a udržitelnost)?</v>
      </c>
    </row>
    <row r="462" spans="1:10" x14ac:dyDescent="0.2">
      <c r="A462" s="212"/>
      <c r="E462" s="45" t="s">
        <v>124</v>
      </c>
    </row>
    <row r="463" spans="1:10" hidden="1" x14ac:dyDescent="0.2">
      <c r="A463" s="212"/>
      <c r="E463" t="str">
        <f>'Technical page'!B124</f>
        <v>Q2.1</v>
      </c>
      <c r="F463">
        <f>'Technical page'!C124</f>
        <v>3</v>
      </c>
      <c r="G463" s="13" t="str">
        <f>VLOOKUP(E463,'Technical page'!$AU$124:$BD$168,6,0)</f>
        <v>-</v>
      </c>
      <c r="H463" t="str">
        <f t="shared" ref="H463:H507" si="37">IF(G463="-","n.a.",IF(F463-G463&gt;-1,"compliant","increase score"))</f>
        <v>n.a.</v>
      </c>
      <c r="J463" s="14" t="str">
        <f>VLOOKUP(E463,'Chapter 2'!$C$6:$D$282,2,0)</f>
        <v>Jak se management zavázal k ochraně zdraví a bezpečnosti při práci (dále jen "BOZP")?</v>
      </c>
    </row>
    <row r="464" spans="1:10" hidden="1" x14ac:dyDescent="0.2">
      <c r="A464" s="212"/>
      <c r="E464" t="str">
        <f>'Technical page'!B125</f>
        <v>Q2.2</v>
      </c>
      <c r="F464">
        <f>'Technical page'!C125</f>
        <v>4</v>
      </c>
      <c r="G464" s="13" t="str">
        <f>VLOOKUP(E464,'Technical page'!$AU$124:$BD$168,6,0)</f>
        <v>-</v>
      </c>
      <c r="H464" t="str">
        <f t="shared" si="37"/>
        <v>n.a.</v>
      </c>
      <c r="J464" s="14" t="str">
        <f>VLOOKUP(E464,'Chapter 2'!$C$6:$D$282,2,0)</f>
        <v>Jakým způsobem se určují rizika a expozice v souvislosti s BOZP?</v>
      </c>
    </row>
    <row r="465" spans="1:10" hidden="1" x14ac:dyDescent="0.2">
      <c r="A465" s="212"/>
      <c r="E465" t="str">
        <f>'Technical page'!B126</f>
        <v>Q2.3</v>
      </c>
      <c r="F465">
        <f>'Technical page'!C126</f>
        <v>4</v>
      </c>
      <c r="G465" s="13" t="str">
        <f>VLOOKUP(E465,'Technical page'!$AU$124:$BD$168,6,0)</f>
        <v>-</v>
      </c>
      <c r="H465" t="str">
        <f t="shared" si="37"/>
        <v>n.a.</v>
      </c>
      <c r="J465" s="14" t="str">
        <f>VLOOKUP(E465,'Chapter 2'!$C$6:$D$282,2,0)</f>
        <v>How are medical requirements evaluated?</v>
      </c>
    </row>
    <row r="466" spans="1:10" hidden="1" x14ac:dyDescent="0.2">
      <c r="A466" s="212"/>
      <c r="E466" t="str">
        <f>'Technical page'!B127</f>
        <v>Q2.4</v>
      </c>
      <c r="F466">
        <f>'Technical page'!C127</f>
        <v>4</v>
      </c>
      <c r="G466" s="13" t="str">
        <f>VLOOKUP(E466,'Technical page'!$AU$124:$BD$168,6,0)</f>
        <v>-</v>
      </c>
      <c r="H466" t="str">
        <f t="shared" si="37"/>
        <v>n.a.</v>
      </c>
      <c r="J466" s="14" t="str">
        <f>VLOOKUP(E466,'Chapter 2'!$C$6:$D$282,2,0)</f>
        <v>Jakým způsobem zlepšuje organizace BOZP?</v>
      </c>
    </row>
    <row r="467" spans="1:10" hidden="1" x14ac:dyDescent="0.2">
      <c r="A467" s="212"/>
      <c r="E467" t="str">
        <f>'Technical page'!B128</f>
        <v>Q2.5</v>
      </c>
      <c r="F467">
        <f>'Technical page'!C128</f>
        <v>4</v>
      </c>
      <c r="G467" s="13" t="str">
        <f>VLOOKUP(E467,'Technical page'!$AU$124:$BD$168,6,0)</f>
        <v>-</v>
      </c>
      <c r="H467" t="str">
        <f t="shared" si="37"/>
        <v>n.a.</v>
      </c>
      <c r="J467" s="14" t="str">
        <f>VLOOKUP(E467,'Chapter 2'!$C$6:$D$282,2,0)</f>
        <v>Jakým způsobem probíhá údržba a udržování pořádku s cílem zajistit bezpečnost provozů, zařízení, nástrojů a (bezpečnostních) pomůcek?</v>
      </c>
    </row>
    <row r="468" spans="1:10" hidden="1" x14ac:dyDescent="0.2">
      <c r="A468" s="212"/>
      <c r="E468" t="str">
        <f>'Technical page'!B129</f>
        <v>Q2.6</v>
      </c>
      <c r="F468">
        <f>'Technical page'!C129</f>
        <v>4</v>
      </c>
      <c r="G468" s="13" t="str">
        <f>VLOOKUP(E468,'Technical page'!$AU$124:$BD$168,6,0)</f>
        <v>-</v>
      </c>
      <c r="H468" t="str">
        <f t="shared" si="37"/>
        <v>n.a.</v>
      </c>
      <c r="J468" s="14" t="str">
        <f>VLOOKUP(E468,'Chapter 2'!$C$6:$D$282,2,0)</f>
        <v>Jak se ověřuje správný výběr, údržba a používání zdravotního a bezpečnostního vybavení (např. osobních ochranných prostředků = OOPP)?</v>
      </c>
    </row>
    <row r="469" spans="1:10" hidden="1" x14ac:dyDescent="0.2">
      <c r="A469" s="212"/>
      <c r="E469" t="str">
        <f>'Technical page'!B130</f>
        <v>Q2.7</v>
      </c>
      <c r="F469">
        <f>'Technical page'!C130</f>
        <v>3</v>
      </c>
      <c r="G469" s="13" t="str">
        <f>VLOOKUP(E469,'Technical page'!$AU$124:$BD$168,6,0)</f>
        <v>-</v>
      </c>
      <c r="H469" t="str">
        <f t="shared" si="37"/>
        <v>n.a.</v>
      </c>
      <c r="J469" s="14" t="str">
        <f>VLOOKUP(E469,'Chapter 2'!$C$6:$D$282,2,0)</f>
        <v>Jak se organizace stará o stres a tělesné a duševní zdraví zaměstnanců?</v>
      </c>
    </row>
    <row r="470" spans="1:10" hidden="1" x14ac:dyDescent="0.2">
      <c r="A470" s="212"/>
      <c r="E470" t="str">
        <f>'Technical page'!B131</f>
        <v>Q2.8</v>
      </c>
      <c r="F470">
        <f>'Technical page'!C131</f>
        <v>3</v>
      </c>
      <c r="G470" s="13" t="str">
        <f>VLOOKUP(E470,'Technical page'!$AU$124:$BD$168,6,0)</f>
        <v>-</v>
      </c>
      <c r="H470" t="str">
        <f t="shared" si="37"/>
        <v>n.a.</v>
      </c>
      <c r="J470" s="14" t="str">
        <f>VLOOKUP(E470,'Chapter 2'!$C$6:$D$282,2,0)</f>
        <v>Jakým způsobem se vyšetřují onemocnění, zranění, incidenty a potenciálně nebezpečné situace na pracovišti?</v>
      </c>
    </row>
    <row r="471" spans="1:10" hidden="1" x14ac:dyDescent="0.2">
      <c r="A471" s="212"/>
      <c r="E471" t="str">
        <f>'Technical page'!B132</f>
        <v>Q2.9</v>
      </c>
      <c r="F471">
        <f>'Technical page'!C132</f>
        <v>4</v>
      </c>
      <c r="G471" s="13" t="str">
        <f>VLOOKUP(E471,'Technical page'!$AU$124:$BD$168,6,0)</f>
        <v>-</v>
      </c>
      <c r="H471" t="str">
        <f t="shared" si="37"/>
        <v>n.a.</v>
      </c>
      <c r="J471" s="14" t="str">
        <f>VLOOKUP(E471,'Chapter 2'!$C$6:$D$282,2,0)</f>
        <v>Jak je organizace připravena na mimořádné události?</v>
      </c>
    </row>
    <row r="472" spans="1:10" x14ac:dyDescent="0.2">
      <c r="A472" s="212"/>
      <c r="E472" t="str">
        <f>'Technical page'!B133</f>
        <v>Q2.10</v>
      </c>
      <c r="F472">
        <f>'Technical page'!C133</f>
        <v>3</v>
      </c>
      <c r="G472" s="13">
        <f>VLOOKUP(E472,'Technical page'!$AU$124:$BD$168,6,0)</f>
        <v>3</v>
      </c>
      <c r="H472" t="str">
        <f t="shared" si="37"/>
        <v>compliant</v>
      </c>
      <c r="J472" s="14" t="str">
        <f>VLOOKUP(E472,'Chapter 2'!$C$6:$D$282,2,0)</f>
        <v>Jakým způsobem zajišťuje organizace správně kompetence všech pracovníků, týkající se požadavků BOZP, které souvisí s jejich pracovní náplní?</v>
      </c>
    </row>
    <row r="473" spans="1:10" hidden="1" x14ac:dyDescent="0.2">
      <c r="A473" s="212"/>
      <c r="E473" t="str">
        <f>'Technical page'!B134</f>
        <v>Q2.11</v>
      </c>
      <c r="F473">
        <f>'Technical page'!C134</f>
        <v>3</v>
      </c>
      <c r="G473" s="13" t="str">
        <f>VLOOKUP(E473,'Technical page'!$AU$124:$BD$168,6,0)</f>
        <v>-</v>
      </c>
      <c r="H473" t="str">
        <f t="shared" si="37"/>
        <v>n.a.</v>
      </c>
      <c r="J473" s="14" t="str">
        <f>VLOOKUP(E473,'Chapter 2'!$C$6:$D$282,2,0)</f>
        <v xml:space="preserve">Jakým způsobem se vedení staví k procesní bezpečnosti?
</v>
      </c>
    </row>
    <row r="474" spans="1:10" hidden="1" x14ac:dyDescent="0.2">
      <c r="A474" s="212"/>
      <c r="E474" t="str">
        <f>'Technical page'!B135</f>
        <v>Q2.12</v>
      </c>
      <c r="F474">
        <f>'Technical page'!C135</f>
        <v>3</v>
      </c>
      <c r="G474" s="13" t="str">
        <f>VLOOKUP(E474,'Technical page'!$AU$124:$BD$168,6,0)</f>
        <v>-</v>
      </c>
      <c r="H474" t="str">
        <f t="shared" si="37"/>
        <v>n.a.</v>
      </c>
      <c r="J474" s="14" t="str">
        <f>VLOOKUP(E474,'Chapter 2'!$C$6:$D$282,2,0)</f>
        <v>Jakým způsobem je vypracována identifikace a popis bezpečnosti procesů, zařízení a pracovišť organizace?</v>
      </c>
    </row>
    <row r="475" spans="1:10" hidden="1" x14ac:dyDescent="0.2">
      <c r="A475" s="212"/>
      <c r="E475" t="str">
        <f>'Technical page'!B136</f>
        <v>Q2.13</v>
      </c>
      <c r="F475">
        <f>'Technical page'!C136</f>
        <v>4</v>
      </c>
      <c r="G475" s="13" t="str">
        <f>VLOOKUP(E475,'Technical page'!$AU$124:$BD$168,6,0)</f>
        <v>-</v>
      </c>
      <c r="H475" t="str">
        <f t="shared" si="37"/>
        <v>n.a.</v>
      </c>
      <c r="J475" s="14" t="str">
        <f>VLOOKUP(E475,'Chapter 2'!$C$6:$D$282,2,0)</f>
        <v>Jakým způsobem se zlepšuje procesní bezpečnost po nehodách a incidentech?</v>
      </c>
    </row>
    <row r="476" spans="1:10" hidden="1" x14ac:dyDescent="0.2">
      <c r="A476" s="212"/>
      <c r="E476" t="str">
        <f>'Technical page'!B137</f>
        <v>Q2.14</v>
      </c>
      <c r="F476">
        <f>'Technical page'!C137</f>
        <v>4</v>
      </c>
      <c r="G476" s="13" t="str">
        <f>VLOOKUP(E476,'Technical page'!$AU$124:$BD$168,6,0)</f>
        <v>-</v>
      </c>
      <c r="H476" t="str">
        <f t="shared" si="37"/>
        <v>n.a.</v>
      </c>
      <c r="J476" s="14" t="str">
        <f>VLOOKUP(E476,'Chapter 2'!$C$6:$D$282,2,0)</f>
        <v>Jakým způsobem se provádějí audity a inspekce procesní bezpečnosti?</v>
      </c>
    </row>
    <row r="477" spans="1:10" hidden="1" x14ac:dyDescent="0.2">
      <c r="A477" s="212"/>
      <c r="E477" t="str">
        <f>'Technical page'!B138</f>
        <v>Q2.15</v>
      </c>
      <c r="F477">
        <f>'Technical page'!C138</f>
        <v>3</v>
      </c>
      <c r="G477" s="13" t="str">
        <f>VLOOKUP(E477,'Technical page'!$AU$124:$BD$168,6,0)</f>
        <v>-</v>
      </c>
      <c r="H477" t="str">
        <f t="shared" si="37"/>
        <v>n.a.</v>
      </c>
      <c r="J477" s="14" t="str">
        <f>VLOOKUP(E477,'Chapter 2'!$C$6:$D$282,2,0)</f>
        <v>Jakým způsobem se prověřují a zlepšují pracovní pokyny?</v>
      </c>
    </row>
    <row r="478" spans="1:10" hidden="1" x14ac:dyDescent="0.2">
      <c r="A478" s="212"/>
      <c r="E478" t="str">
        <f>'Technical page'!B139</f>
        <v>Q2.16</v>
      </c>
      <c r="F478">
        <f>'Technical page'!C139</f>
        <v>4</v>
      </c>
      <c r="G478" s="13" t="str">
        <f>VLOOKUP(E478,'Technical page'!$AU$124:$BD$168,6,0)</f>
        <v>-</v>
      </c>
      <c r="H478" t="str">
        <f t="shared" si="37"/>
        <v>n.a.</v>
      </c>
      <c r="J478" s="14" t="str">
        <f>VLOOKUP(E478,'Chapter 2'!$C$6:$D$282,2,0)</f>
        <v>Jak je navrhována a dokumnetována instalace nových zařízení?</v>
      </c>
    </row>
    <row r="479" spans="1:10" hidden="1" x14ac:dyDescent="0.2">
      <c r="A479" s="212"/>
      <c r="E479" t="str">
        <f>'Technical page'!B140</f>
        <v>Q2.17</v>
      </c>
      <c r="F479">
        <f>'Technical page'!C140</f>
        <v>4</v>
      </c>
      <c r="G479" s="13" t="str">
        <f>VLOOKUP(E479,'Technical page'!$AU$124:$BD$168,6,0)</f>
        <v>-</v>
      </c>
      <c r="H479" t="str">
        <f t="shared" si="37"/>
        <v>n.a.</v>
      </c>
      <c r="J479" s="14" t="str">
        <f>VLOOKUP(E479,'Chapter 2'!$C$6:$D$282,2,0)</f>
        <v>Jakým způsobem probíhá kontrola zřizování instalace?</v>
      </c>
    </row>
    <row r="480" spans="1:10" hidden="1" x14ac:dyDescent="0.2">
      <c r="A480" s="212"/>
      <c r="E480" t="str">
        <f>'Technical page'!B141</f>
        <v>Q2.18</v>
      </c>
      <c r="F480">
        <f>'Technical page'!C141</f>
        <v>4</v>
      </c>
      <c r="G480" s="13" t="str">
        <f>VLOOKUP(E480,'Technical page'!$AU$124:$BD$168,6,0)</f>
        <v>-</v>
      </c>
      <c r="H480" t="str">
        <f t="shared" si="37"/>
        <v>n.a.</v>
      </c>
      <c r="J480" s="14" t="str">
        <f>VLOOKUP(E480,'Chapter 2'!$C$6:$D$282,2,0)</f>
        <v>Jakým způsobem je zaručena ochrana zařízení, aby jediná chyba neměla katastrofické následky?</v>
      </c>
    </row>
    <row r="481" spans="1:10" hidden="1" x14ac:dyDescent="0.2">
      <c r="A481" s="212"/>
      <c r="E481" t="str">
        <f>'Technical page'!B142</f>
        <v>Q2.19</v>
      </c>
      <c r="F481">
        <f>'Technical page'!C142</f>
        <v>3</v>
      </c>
      <c r="G481" s="13" t="str">
        <f>VLOOKUP(E481,'Technical page'!$AU$124:$BD$168,6,0)</f>
        <v>-</v>
      </c>
      <c r="H481" t="str">
        <f t="shared" si="37"/>
        <v>n.a.</v>
      </c>
      <c r="J481" s="14" t="str">
        <f>VLOOKUP(E481,'Chapter 2'!$C$6:$D$282,2,0)</f>
        <v>Byly zřízeny programy preventivní údržby a péče, které zaručují bezpečnost provozů, nástrojů a zařízení?</v>
      </c>
    </row>
    <row r="482" spans="1:10" hidden="1" x14ac:dyDescent="0.2">
      <c r="A482" s="212"/>
      <c r="E482" t="str">
        <f>'Technical page'!B143</f>
        <v>Q2.20</v>
      </c>
      <c r="F482">
        <f>'Technical page'!C143</f>
        <v>4</v>
      </c>
      <c r="G482" s="13" t="str">
        <f>VLOOKUP(E482,'Technical page'!$AU$124:$BD$168,6,0)</f>
        <v>-</v>
      </c>
      <c r="H482" t="str">
        <f t="shared" si="37"/>
        <v>n.a.</v>
      </c>
      <c r="J482" s="14" t="str">
        <f>VLOOKUP(E482,'Chapter 2'!$C$6:$D$282,2,0)</f>
        <v>Jakým způsobem se řídí procesy během mimořádných událostí v případě přerušení dodávky energie nebo služeb?</v>
      </c>
    </row>
    <row r="483" spans="1:10" hidden="1" x14ac:dyDescent="0.2">
      <c r="A483" s="212"/>
      <c r="E483" t="str">
        <f>'Technical page'!B144</f>
        <v>Q2.21</v>
      </c>
      <c r="F483">
        <f>'Technical page'!C144</f>
        <v>4</v>
      </c>
      <c r="G483" s="13" t="str">
        <f>VLOOKUP(E483,'Technical page'!$AU$124:$BD$168,6,0)</f>
        <v>-</v>
      </c>
      <c r="H483" t="str">
        <f t="shared" si="37"/>
        <v>n.a.</v>
      </c>
      <c r="J483" s="14" t="str">
        <f>VLOOKUP(E483,'Chapter 2'!$C$6:$D$282,2,0)</f>
        <v>Jak se připravují havarijní plány?</v>
      </c>
    </row>
    <row r="484" spans="1:10" hidden="1" x14ac:dyDescent="0.2">
      <c r="A484" s="212"/>
      <c r="E484" t="str">
        <f>'Technical page'!B145</f>
        <v>Q2.22</v>
      </c>
      <c r="F484">
        <f>'Technical page'!C145</f>
        <v>2</v>
      </c>
      <c r="G484" s="13" t="str">
        <f>VLOOKUP(E484,'Technical page'!$AU$124:$BD$168,6,0)</f>
        <v>-</v>
      </c>
      <c r="H484" t="str">
        <f t="shared" si="37"/>
        <v>n.a.</v>
      </c>
      <c r="J484" s="14" t="str">
        <f>VLOOKUP(E484,'Chapter 2'!$C$6:$D$282,2,0)</f>
        <v>Jakým způsobem jsou zabezpečeny kompetence a školení zaměstnanců a dodavatelů zapojených do procesů?</v>
      </c>
    </row>
    <row r="485" spans="1:10" hidden="1" x14ac:dyDescent="0.2">
      <c r="A485" s="212"/>
      <c r="E485" t="str">
        <f>'Technical page'!B146</f>
        <v>Q2.23</v>
      </c>
      <c r="F485">
        <f>'Technical page'!C146</f>
        <v>4</v>
      </c>
      <c r="G485" s="13" t="str">
        <f>VLOOKUP(E485,'Technical page'!$AU$124:$BD$168,6,0)</f>
        <v>-</v>
      </c>
      <c r="H485" t="str">
        <f t="shared" si="37"/>
        <v>n.a.</v>
      </c>
      <c r="J485" s="14" t="str">
        <f>VLOOKUP(E485,'Chapter 2'!$C$6:$D$282,2,0)</f>
        <v>Jakým způsobem se sdílejí informace o rizicích látek a přípravků?</v>
      </c>
    </row>
    <row r="486" spans="1:10" hidden="1" x14ac:dyDescent="0.2">
      <c r="A486" s="212"/>
      <c r="E486" t="str">
        <f>'Technical page'!B147</f>
        <v>Q2.24</v>
      </c>
      <c r="F486">
        <f>'Technical page'!C147</f>
        <v>3</v>
      </c>
      <c r="G486" s="13" t="str">
        <f>VLOOKUP(E486,'Technical page'!$AU$124:$BD$168,6,0)</f>
        <v>-</v>
      </c>
      <c r="H486" t="str">
        <f t="shared" si="37"/>
        <v>n.a.</v>
      </c>
      <c r="J486" s="14" t="str">
        <f>VLOOKUP(E486,'Chapter 2'!$C$6:$D$282,2,0)</f>
        <v>Jak se sdílejí informace o procesu?</v>
      </c>
    </row>
    <row r="487" spans="1:10" hidden="1" x14ac:dyDescent="0.2">
      <c r="A487" s="212"/>
      <c r="E487" t="str">
        <f>'Technical page'!B148</f>
        <v>Q2.25</v>
      </c>
      <c r="F487">
        <f>'Technical page'!C148</f>
        <v>3</v>
      </c>
      <c r="G487" s="13" t="str">
        <f>VLOOKUP(E487,'Technical page'!$AU$124:$BD$168,6,0)</f>
        <v>-</v>
      </c>
      <c r="H487" t="str">
        <f t="shared" si="37"/>
        <v>n.a.</v>
      </c>
      <c r="J487" s="14" t="str">
        <f>VLOOKUP(E487,'Chapter 2'!$C$6:$D$282,2,0)</f>
        <v>Jakým způsobem organizace hodnotí své logistické partnery z hlediska HSE&amp;S, energetické účinnosti a emisí skleníkových plynů?</v>
      </c>
    </row>
    <row r="488" spans="1:10" hidden="1" x14ac:dyDescent="0.2">
      <c r="A488" s="212"/>
      <c r="E488" t="str">
        <f>'Technical page'!B149</f>
        <v>Q2.26</v>
      </c>
      <c r="F488">
        <f>'Technical page'!C149</f>
        <v>4</v>
      </c>
      <c r="G488" s="13" t="str">
        <f>VLOOKUP(E488,'Technical page'!$AU$124:$BD$168,6,0)</f>
        <v>-</v>
      </c>
      <c r="H488" t="str">
        <f t="shared" si="37"/>
        <v>n.a.</v>
      </c>
      <c r="J488" s="14" t="str">
        <f>VLOOKUP(E488,'Chapter 2'!$C$6:$D$282,2,0)</f>
        <v>Jakým způsobem organizace zabraňuje a reaguje na dopravní nehody?</v>
      </c>
    </row>
    <row r="489" spans="1:10" hidden="1" x14ac:dyDescent="0.2">
      <c r="A489" s="212"/>
      <c r="E489" t="str">
        <f>'Technical page'!B150</f>
        <v>Q2.27</v>
      </c>
      <c r="F489">
        <f>'Technical page'!C150</f>
        <v>4</v>
      </c>
      <c r="G489" s="13" t="str">
        <f>VLOOKUP(E489,'Technical page'!$AU$124:$BD$168,6,0)</f>
        <v>-</v>
      </c>
      <c r="H489" t="str">
        <f t="shared" si="37"/>
        <v>n.a.</v>
      </c>
      <c r="J489" s="14" t="str">
        <f>VLOOKUP(E489,'Chapter 2'!$C$6:$D$282,2,0)</f>
        <v>Jakým způsobem organizace identifikuje bezpečnostní problémy?</v>
      </c>
    </row>
    <row r="490" spans="1:10" hidden="1" x14ac:dyDescent="0.2">
      <c r="A490" s="212"/>
      <c r="E490" t="str">
        <f>'Technical page'!B151</f>
        <v>Q2.28</v>
      </c>
      <c r="F490">
        <f>'Technical page'!C151</f>
        <v>3</v>
      </c>
      <c r="G490" s="13" t="str">
        <f>VLOOKUP(E490,'Technical page'!$AU$124:$BD$168,6,0)</f>
        <v>-</v>
      </c>
      <c r="H490" t="str">
        <f t="shared" si="37"/>
        <v>n.a.</v>
      </c>
      <c r="J490" s="14" t="str">
        <f>VLOOKUP(E490,'Chapter 2'!$C$6:$D$282,2,0)</f>
        <v>Jakým způsobem se kontroluje příchod a odchod pracovníků a materiálu na pracovišti a v oblastech s omezeným vstupem?</v>
      </c>
    </row>
    <row r="491" spans="1:10" hidden="1" x14ac:dyDescent="0.2">
      <c r="A491" s="212"/>
      <c r="E491" t="str">
        <f>'Technical page'!B152</f>
        <v>Q2.29</v>
      </c>
      <c r="F491">
        <f>'Technical page'!C152</f>
        <v>4</v>
      </c>
      <c r="G491" s="13" t="str">
        <f>VLOOKUP(E491,'Technical page'!$AU$124:$BD$168,6,0)</f>
        <v>-</v>
      </c>
      <c r="H491" t="str">
        <f t="shared" si="37"/>
        <v>n.a.</v>
      </c>
      <c r="J491" s="14" t="str">
        <f>VLOOKUP(E491,'Chapter 2'!$C$6:$D$282,2,0)</f>
        <v>Jakým způsobem se kontroluje kybernetická bezpečnost?</v>
      </c>
    </row>
    <row r="492" spans="1:10" hidden="1" x14ac:dyDescent="0.2">
      <c r="A492" s="212"/>
      <c r="E492" t="str">
        <f>'Technical page'!B153</f>
        <v>Q2.30</v>
      </c>
      <c r="F492">
        <f>'Technical page'!C153</f>
        <v>3</v>
      </c>
      <c r="G492" s="13" t="str">
        <f>VLOOKUP(E492,'Technical page'!$AU$124:$BD$168,6,0)</f>
        <v>-</v>
      </c>
      <c r="H492" t="str">
        <f t="shared" si="37"/>
        <v>n.a.</v>
      </c>
      <c r="J492" s="14" t="str">
        <f>VLOOKUP(E492,'Chapter 2'!$C$6:$D$282,2,0)</f>
        <v>Jakým způsobem probíhá komunikace a výměna informací v případě bezpečnostní krize?</v>
      </c>
    </row>
    <row r="493" spans="1:10" hidden="1" x14ac:dyDescent="0.2">
      <c r="A493" s="212"/>
      <c r="E493" t="str">
        <f>'Technical page'!B154</f>
        <v>Q2.31</v>
      </c>
      <c r="F493">
        <f>'Technical page'!C154</f>
        <v>2</v>
      </c>
      <c r="G493" s="13" t="str">
        <f>VLOOKUP(E493,'Technical page'!$AU$124:$BD$168,6,0)</f>
        <v>-</v>
      </c>
      <c r="H493" t="str">
        <f t="shared" si="37"/>
        <v>n.a.</v>
      </c>
      <c r="J493" s="14" t="str">
        <f>VLOOKUP(E493,'Chapter 2'!$C$6:$D$282,2,0)</f>
        <v>Jak se organizace vyrovnává s podezřelým chováním (včetně rizik radikalizace = souhlas a podopra extrémních názorů)</v>
      </c>
    </row>
    <row r="494" spans="1:10" hidden="1" x14ac:dyDescent="0.2">
      <c r="A494" s="212"/>
      <c r="E494" t="str">
        <f>'Technical page'!B155</f>
        <v>Q2.32</v>
      </c>
      <c r="F494">
        <f>'Technical page'!C155</f>
        <v>4</v>
      </c>
      <c r="G494" s="13" t="str">
        <f>VLOOKUP(E494,'Technical page'!$AU$124:$BD$168,6,0)</f>
        <v>-</v>
      </c>
      <c r="H494" t="str">
        <f t="shared" si="37"/>
        <v>n.a.</v>
      </c>
      <c r="J494" s="14" t="str">
        <f>VLOOKUP(E494,'Chapter 2'!$C$6:$D$282,2,0)</f>
        <v xml:space="preserve">Jakým způsobem školí organizace pracovníky v oblasti ostrahy ve vazbě na bezpečnostní rizika?  </v>
      </c>
    </row>
    <row r="495" spans="1:10" hidden="1" x14ac:dyDescent="0.2">
      <c r="A495" s="212"/>
      <c r="E495" t="str">
        <f>'Technical page'!B156</f>
        <v>Q2.33</v>
      </c>
      <c r="F495">
        <f>'Technical page'!C156</f>
        <v>2</v>
      </c>
      <c r="G495" s="13" t="str">
        <f>VLOOKUP(E495,'Technical page'!$AU$124:$BD$168,6,0)</f>
        <v>-</v>
      </c>
      <c r="H495" t="str">
        <f t="shared" si="37"/>
        <v>n.a.</v>
      </c>
      <c r="J495" s="14" t="str">
        <f>VLOOKUP(E495,'Chapter 2'!$C$6:$D$282,2,0)</f>
        <v>Jakým způsobem se posuzuje potenciální vliv organizace na životní prostředí?</v>
      </c>
    </row>
    <row r="496" spans="1:10" x14ac:dyDescent="0.2">
      <c r="A496" s="212"/>
      <c r="E496" t="str">
        <f>'Technical page'!B157</f>
        <v>Q2.34</v>
      </c>
      <c r="F496">
        <f>'Technical page'!C157</f>
        <v>4</v>
      </c>
      <c r="G496" s="13">
        <f>VLOOKUP(E496,'Technical page'!$AU$124:$BD$168,6,0)</f>
        <v>4</v>
      </c>
      <c r="H496" t="str">
        <f t="shared" si="37"/>
        <v>compliant</v>
      </c>
      <c r="J496" s="14" t="str">
        <f>VLOOKUP(E496,'Chapter 2'!$C$6:$D$282,2,0)</f>
        <v>Jakým způsobem se řídí environmentální výkonnost?</v>
      </c>
    </row>
    <row r="497" spans="1:10" hidden="1" x14ac:dyDescent="0.2">
      <c r="A497" s="212"/>
      <c r="E497" t="str">
        <f>'Technical page'!B158</f>
        <v>Q2.35</v>
      </c>
      <c r="F497">
        <f>'Technical page'!C158</f>
        <v>3</v>
      </c>
      <c r="G497" s="13" t="str">
        <f>VLOOKUP(E497,'Technical page'!$AU$124:$BD$168,6,0)</f>
        <v>-</v>
      </c>
      <c r="H497" t="str">
        <f t="shared" si="37"/>
        <v>n.a.</v>
      </c>
      <c r="J497" s="14" t="str">
        <f>VLOOKUP(E497,'Chapter 2'!$C$6:$D$282,2,0)</f>
        <v>Jak organizace nakládá s odpadem?</v>
      </c>
    </row>
    <row r="498" spans="1:10" hidden="1" x14ac:dyDescent="0.2">
      <c r="A498" s="212"/>
      <c r="E498" t="str">
        <f>'Technical page'!B159</f>
        <v>Q2.36</v>
      </c>
      <c r="F498">
        <f>'Technical page'!C159</f>
        <v>2</v>
      </c>
      <c r="G498" s="13" t="str">
        <f>VLOOKUP(E498,'Technical page'!$AU$124:$BD$168,6,0)</f>
        <v>-</v>
      </c>
      <c r="H498" t="str">
        <f t="shared" si="37"/>
        <v>n.a.</v>
      </c>
      <c r="J498" s="14" t="str">
        <f>VLOOKUP(E498,'Chapter 2'!$C$6:$D$282,2,0)</f>
        <v>Jakým způsobem řídí organizace rizika týkající se podzemních vod?</v>
      </c>
    </row>
    <row r="499" spans="1:10" hidden="1" x14ac:dyDescent="0.2">
      <c r="A499" s="212"/>
      <c r="E499" t="str">
        <f>'Technical page'!B160</f>
        <v>Q2.37</v>
      </c>
      <c r="F499">
        <f>'Technical page'!C160</f>
        <v>2</v>
      </c>
      <c r="G499" s="13" t="str">
        <f>VLOOKUP(E499,'Technical page'!$AU$124:$BD$168,6,0)</f>
        <v>-</v>
      </c>
      <c r="H499" t="str">
        <f t="shared" si="37"/>
        <v>n.a.</v>
      </c>
      <c r="J499" s="14" t="str">
        <f>VLOOKUP(E499,'Chapter 2'!$C$6:$D$282,2,0)</f>
        <v>Jakým způsobem řídí organizace rizika týkající se znečištění půdy?</v>
      </c>
    </row>
    <row r="500" spans="1:10" hidden="1" x14ac:dyDescent="0.2">
      <c r="A500" s="212"/>
      <c r="E500" t="str">
        <f>'Technical page'!B161</f>
        <v>Q2.38</v>
      </c>
      <c r="F500">
        <f>'Technical page'!C161</f>
        <v>3</v>
      </c>
      <c r="G500" s="13" t="str">
        <f>VLOOKUP(E500,'Technical page'!$AU$124:$BD$168,6,0)</f>
        <v>-</v>
      </c>
      <c r="H500" t="str">
        <f t="shared" si="37"/>
        <v>n.a.</v>
      </c>
      <c r="J500" s="14" t="str">
        <f>VLOOKUP(E500,'Chapter 2'!$C$6:$D$282,2,0)</f>
        <v xml:space="preserve">Jakým způsobem řídí organizace existující znečištění půdy?
</v>
      </c>
    </row>
    <row r="501" spans="1:10" hidden="1" x14ac:dyDescent="0.2">
      <c r="A501" s="212"/>
      <c r="E501" t="str">
        <f>'Technical page'!B162</f>
        <v>Q2.39</v>
      </c>
      <c r="F501">
        <f>'Technical page'!C162</f>
        <v>3</v>
      </c>
      <c r="G501" s="13" t="str">
        <f>VLOOKUP(E501,'Technical page'!$AU$124:$BD$168,6,0)</f>
        <v>-</v>
      </c>
      <c r="H501" t="str">
        <f t="shared" si="37"/>
        <v>n.a.</v>
      </c>
      <c r="J501" s="14" t="str">
        <f>VLOOKUP(E501,'Chapter 2'!$C$6:$D$282,2,0)</f>
        <v>Jakým způsobem organizace řídí své emise škodlivin do ovzduší?</v>
      </c>
    </row>
    <row r="502" spans="1:10" hidden="1" x14ac:dyDescent="0.2">
      <c r="A502" s="212"/>
      <c r="E502" t="str">
        <f>'Technical page'!B163</f>
        <v>Q2.40</v>
      </c>
      <c r="F502">
        <f>'Technical page'!C163</f>
        <v>3</v>
      </c>
      <c r="G502" s="13" t="str">
        <f>VLOOKUP(E502,'Technical page'!$AU$124:$BD$168,6,0)</f>
        <v>-</v>
      </c>
      <c r="H502" t="str">
        <f t="shared" si="37"/>
        <v>n.a.</v>
      </c>
      <c r="J502" s="14" t="str">
        <f>VLOOKUP(E502,'Chapter 2'!$C$6:$D$282,2,0)</f>
        <v>Jakým způsobem organizace řídí své emise škodlivin do vody?</v>
      </c>
    </row>
    <row r="503" spans="1:10" hidden="1" x14ac:dyDescent="0.2">
      <c r="A503" s="212"/>
      <c r="E503" t="str">
        <f>'Technical page'!B164</f>
        <v>Q2.41</v>
      </c>
      <c r="F503">
        <f>'Technical page'!C164</f>
        <v>2</v>
      </c>
      <c r="G503" s="13" t="str">
        <f>VLOOKUP(E503,'Technical page'!$AU$124:$BD$168,6,0)</f>
        <v>-</v>
      </c>
      <c r="H503" t="str">
        <f t="shared" si="37"/>
        <v>n.a.</v>
      </c>
      <c r="J503" s="14" t="str">
        <f>VLOOKUP(E503,'Chapter 2'!$C$6:$D$282,2,0)</f>
        <v>Jakým způsobem organizace řídí své emise hluku?</v>
      </c>
    </row>
    <row r="504" spans="1:10" hidden="1" x14ac:dyDescent="0.2">
      <c r="A504" s="212"/>
      <c r="E504" t="str">
        <f>'Technical page'!B165</f>
        <v>Q2.42</v>
      </c>
      <c r="F504">
        <f>'Technical page'!C165</f>
        <v>2</v>
      </c>
      <c r="G504" s="13" t="str">
        <f>VLOOKUP(E504,'Technical page'!$AU$124:$BD$168,6,0)</f>
        <v>-</v>
      </c>
      <c r="H504" t="str">
        <f t="shared" si="37"/>
        <v>n.a.</v>
      </c>
      <c r="J504" s="14" t="str">
        <f>VLOOKUP(E504,'Chapter 2'!$C$6:$D$282,2,0)</f>
        <v>Jakým způsobem organizace řídí své emise zápachu?</v>
      </c>
    </row>
    <row r="505" spans="1:10" hidden="1" x14ac:dyDescent="0.2">
      <c r="A505" s="212"/>
      <c r="E505" t="str">
        <f>'Technical page'!B166</f>
        <v>Q2.43</v>
      </c>
      <c r="F505">
        <f>'Technical page'!C166</f>
        <v>3</v>
      </c>
      <c r="G505" s="13" t="str">
        <f>VLOOKUP(E505,'Technical page'!$AU$124:$BD$168,6,0)</f>
        <v>-</v>
      </c>
      <c r="H505" t="str">
        <f t="shared" si="37"/>
        <v>n.a.</v>
      </c>
      <c r="J505" s="14" t="str">
        <f>VLOOKUP(E505,'Chapter 2'!$C$6:$D$282,2,0)</f>
        <v>Jakým způsobem organizace zabraňuje a řídí havarijní emise do prostředí?</v>
      </c>
    </row>
    <row r="506" spans="1:10" hidden="1" x14ac:dyDescent="0.2">
      <c r="A506" s="212"/>
      <c r="E506" t="str">
        <f>'Technical page'!B167</f>
        <v>Q2.44</v>
      </c>
      <c r="F506">
        <f>'Technical page'!C167</f>
        <v>3</v>
      </c>
      <c r="G506" s="13" t="str">
        <f>VLOOKUP(E506,'Technical page'!$AU$124:$BD$168,6,0)</f>
        <v>-</v>
      </c>
      <c r="H506" t="str">
        <f t="shared" si="37"/>
        <v>n.a.</v>
      </c>
      <c r="J506" s="14" t="str">
        <f>VLOOKUP(E506,'Chapter 2'!$C$6:$D$282,2,0)</f>
        <v>Jakým způsobem zajišťuje organizace správně kompetence všech pracovníků, týkající se environmentálních požadavků, které souvisejí s jejich pracovní náplní?</v>
      </c>
    </row>
    <row r="507" spans="1:10" hidden="1" x14ac:dyDescent="0.2">
      <c r="A507" s="212"/>
      <c r="E507" t="str">
        <f>'Technical page'!B168</f>
        <v>Q2.45</v>
      </c>
      <c r="F507">
        <f>'Technical page'!C168</f>
        <v>1</v>
      </c>
      <c r="G507" s="13" t="str">
        <f>VLOOKUP(E507,'Technical page'!$AU$124:$BD$168,6,0)</f>
        <v>-</v>
      </c>
      <c r="H507" t="str">
        <f t="shared" si="37"/>
        <v>n.a.</v>
      </c>
      <c r="J507" s="14" t="str">
        <f>VLOOKUP(E507,'Chapter 2'!$C$6:$D$282,2,0)</f>
        <v>Jakým způsobem jsou zainteresované strany organizace informovány o environmentálních aspektech a jejich možných dopadech?</v>
      </c>
    </row>
    <row r="508" spans="1:10" x14ac:dyDescent="0.2">
      <c r="A508" s="212"/>
      <c r="E508" s="45" t="s">
        <v>56</v>
      </c>
      <c r="G508" s="13"/>
    </row>
    <row r="509" spans="1:10" x14ac:dyDescent="0.2">
      <c r="A509" s="212"/>
      <c r="E509" t="str">
        <f>'Technical page'!B406</f>
        <v>Q3.1</v>
      </c>
      <c r="F509" s="8">
        <f>'Technical page'!$C$406</f>
        <v>3</v>
      </c>
      <c r="G509" s="13">
        <f>VLOOKUP(E509,'Technical page'!$AU$406:$BD$418,6,0)</f>
        <v>4</v>
      </c>
      <c r="H509" t="str">
        <f t="shared" ref="H509:H518" si="38">IF(G509="-","n.a.",IF(F509-G509&gt;-1,"compliant","increase score"))</f>
        <v>increase score</v>
      </c>
      <c r="J509" s="14" t="str">
        <f>VLOOKUP(E509,'Chapter 3'!$C$6:$D$89,2,0)</f>
        <v>Zavedla organizace proces pro navrhování a vývoj nových 
produktů a služeb?</v>
      </c>
    </row>
    <row r="510" spans="1:10" hidden="1" x14ac:dyDescent="0.2">
      <c r="A510" s="212"/>
      <c r="E510" t="str">
        <f>'Technical page'!B407</f>
        <v>Q3.2</v>
      </c>
      <c r="F510" s="8">
        <f>'Technical page'!$C$407</f>
        <v>2</v>
      </c>
      <c r="G510" s="13" t="str">
        <f>VLOOKUP(E510,'Technical page'!$AU$406:$BD$418,6,0)</f>
        <v>-</v>
      </c>
      <c r="H510" t="str">
        <f t="shared" si="38"/>
        <v>n.a.</v>
      </c>
      <c r="J510" s="14" t="str">
        <f>VLOOKUP(E510,'Chapter 3'!$C$6:$D$89,2,0)</f>
        <v xml:space="preserve">Má organizace k dispozici proces hodnocení a stanovení priorit svých produktů pro charakterizaci rizik a řízení rizik?
</v>
      </c>
    </row>
    <row r="511" spans="1:10" hidden="1" x14ac:dyDescent="0.2">
      <c r="A511" s="212"/>
      <c r="E511" t="str">
        <f>'Technical page'!B408</f>
        <v>Q3.3</v>
      </c>
      <c r="F511" s="8">
        <f>'Technical page'!$C$408</f>
        <v>4</v>
      </c>
      <c r="G511" s="13" t="str">
        <f>VLOOKUP(E511,'Technical page'!$AU$406:$BD$418,6,0)</f>
        <v>-</v>
      </c>
      <c r="H511" t="str">
        <f t="shared" si="38"/>
        <v>n.a.</v>
      </c>
      <c r="J511" s="14" t="str">
        <f>VLOOKUP(E511,'Chapter 3'!$C$6:$D$89,2,0)</f>
        <v>Zavedla organizace systém pro sledování použitelnosti, změn a dodržování interních a externích požadavků souvisejících s řízením bezpečnosti chemických látek?</v>
      </c>
    </row>
    <row r="512" spans="1:10" hidden="1" x14ac:dyDescent="0.2">
      <c r="A512" s="212"/>
      <c r="E512" t="str">
        <f>'Technical page'!B409</f>
        <v>Q3.4</v>
      </c>
      <c r="F512" s="8">
        <f>'Technical page'!$C$409</f>
        <v>3</v>
      </c>
      <c r="G512" s="13" t="str">
        <f>VLOOKUP(E512,'Technical page'!$AU$406:$BD$418,6,0)</f>
        <v>-</v>
      </c>
      <c r="H512" t="str">
        <f t="shared" si="38"/>
        <v>n.a.</v>
      </c>
      <c r="J512" s="14" t="str">
        <f>VLOOKUP(E512,'Chapter 3'!$C$6:$D$89,2,0)</f>
        <v>Zavedla organizace systém na správu existujících informací o rizicích svých produktů?</v>
      </c>
    </row>
    <row r="513" spans="1:10" hidden="1" x14ac:dyDescent="0.2">
      <c r="A513" s="212"/>
      <c r="E513" t="str">
        <f>'Technical page'!B410</f>
        <v>Q3.5</v>
      </c>
      <c r="F513" s="8">
        <f>'Technical page'!$C$410</f>
        <v>4</v>
      </c>
      <c r="G513" s="13" t="str">
        <f>VLOOKUP(E513,'Technical page'!$AU$406:$BD$418,6,0)</f>
        <v>-</v>
      </c>
      <c r="H513" t="str">
        <f t="shared" si="38"/>
        <v>n.a.</v>
      </c>
      <c r="J513" s="14" t="str">
        <f>VLOOKUP(E513,'Chapter 3'!$C$6:$D$89,2,0)</f>
        <v>Zavedla organizace proces řízení informací o používání a expozici svých produktů?</v>
      </c>
    </row>
    <row r="514" spans="1:10" hidden="1" x14ac:dyDescent="0.2">
      <c r="A514" s="212"/>
      <c r="E514" t="str">
        <f>'Technical page'!B411</f>
        <v>Q3.6</v>
      </c>
      <c r="F514" s="8">
        <f>'Technical page'!$C$411</f>
        <v>2</v>
      </c>
      <c r="G514" s="13" t="str">
        <f>VLOOKUP(E514,'Technical page'!$AU$406:$BD$418,6,0)</f>
        <v>-</v>
      </c>
      <c r="H514" t="str">
        <f t="shared" si="38"/>
        <v>n.a.</v>
      </c>
      <c r="J514" s="14" t="str">
        <f>VLOOKUP(E514,'Chapter 3'!$C$6:$D$89,2,0)</f>
        <v>Zavedla organizace proces na správu nových informací?</v>
      </c>
    </row>
    <row r="515" spans="1:10" hidden="1" x14ac:dyDescent="0.2">
      <c r="A515" s="212"/>
      <c r="E515" t="str">
        <f>'Technical page'!B412</f>
        <v>Q3.7</v>
      </c>
      <c r="F515" s="8">
        <f>'Technical page'!$C$412</f>
        <v>4</v>
      </c>
      <c r="G515" s="13" t="str">
        <f>VLOOKUP(E515,'Technical page'!$AU$406:$BD$418,6,0)</f>
        <v>-</v>
      </c>
      <c r="H515" t="str">
        <f t="shared" si="38"/>
        <v>n.a.</v>
      </c>
      <c r="J515" s="14" t="str">
        <f>VLOOKUP(E515,'Chapter 3'!$C$6:$D$89,2,0)</f>
        <v>Zavedla organizace proces charakterizace rizik na základě shromážděných informací?</v>
      </c>
    </row>
    <row r="516" spans="1:10" hidden="1" x14ac:dyDescent="0.2">
      <c r="A516" s="212"/>
      <c r="E516" t="str">
        <f>'Technical page'!B413</f>
        <v>Q3.8</v>
      </c>
      <c r="F516" s="8">
        <f>'Technical page'!$C$413</f>
        <v>4</v>
      </c>
      <c r="G516" s="13" t="str">
        <f>VLOOKUP(E516,'Technical page'!$AU$406:$BD$418,6,0)</f>
        <v>-</v>
      </c>
      <c r="H516" t="str">
        <f t="shared" si="38"/>
        <v>n.a.</v>
      </c>
      <c r="J516" s="14" t="str">
        <f>VLOOKUP(E516,'Chapter 3'!$C$6:$D$89,2,0)</f>
        <v>Zavedla organizace proces řízení rizik na základě shromážděných informací?</v>
      </c>
    </row>
    <row r="517" spans="1:10" hidden="1" x14ac:dyDescent="0.2">
      <c r="A517" s="212"/>
      <c r="E517" t="str">
        <f>'Technical page'!B414</f>
        <v>Q3.9</v>
      </c>
      <c r="F517" s="8">
        <f>'Technical page'!$C$414</f>
        <v>4</v>
      </c>
      <c r="G517" s="13" t="str">
        <f>VLOOKUP(E517,'Technical page'!$AU$406:$BD$418,6,0)</f>
        <v>-</v>
      </c>
      <c r="H517" t="str">
        <f t="shared" si="38"/>
        <v>n.a.</v>
      </c>
      <c r="J517" s="14" t="str">
        <f>VLOOKUP(E517,'Chapter 3'!$C$6:$D$89,2,0)</f>
        <v xml:space="preserve">Zavedla organizace účinný proces sledování svých produktů po dodání a provádění nápravných opatření?
</v>
      </c>
    </row>
    <row r="518" spans="1:10" hidden="1" x14ac:dyDescent="0.2">
      <c r="A518" s="212"/>
      <c r="E518" t="str">
        <f>'Technical page'!B415</f>
        <v>Q3.10</v>
      </c>
      <c r="F518" s="8">
        <f>'Technical page'!$C$415</f>
        <v>3</v>
      </c>
      <c r="G518" s="13" t="str">
        <f>VLOOKUP(E518,'Technical page'!$AU$406:$BD$418,6,0)</f>
        <v>-</v>
      </c>
      <c r="H518" t="str">
        <f t="shared" si="38"/>
        <v>n.a.</v>
      </c>
      <c r="J518" s="14" t="str">
        <f>VLOOKUP(E518,'Chapter 3'!$C$6:$D$89,2,0)</f>
        <v>Poskytuje organizace efektivní komunikaci v rámci dodavatelského řetězce ohledně opatření k řízení rizik, které se vztahují na jejich produkty?</v>
      </c>
    </row>
    <row r="519" spans="1:10" x14ac:dyDescent="0.2">
      <c r="A519" s="212"/>
      <c r="E519" s="45" t="s">
        <v>414</v>
      </c>
      <c r="F519" s="8"/>
      <c r="G519" s="13"/>
    </row>
    <row r="520" spans="1:10" x14ac:dyDescent="0.2">
      <c r="A520" s="212"/>
      <c r="E520" t="str">
        <f>'Technical page'!B482</f>
        <v>Q4.1</v>
      </c>
      <c r="F520">
        <f>'Technical page'!C593</f>
        <v>4</v>
      </c>
      <c r="G520" s="13">
        <f>VLOOKUP(E520,'Technical page'!$AU$482:$BD$489,6,0)</f>
        <v>3</v>
      </c>
      <c r="H520" t="str">
        <f t="shared" ref="H520:H527" si="39">IF(G520="-","n.a.",IF(F520-G520&gt;-1,"compliant","increase score"))</f>
        <v>compliant</v>
      </c>
      <c r="J520" s="14" t="str">
        <f>VLOOKUP(E520,'Chapter 4'!$C$6:$D$91,2,0)</f>
        <v>Jak se organizace zavázala k odpovědnému získávání zdrojů?</v>
      </c>
    </row>
    <row r="521" spans="1:10" hidden="1" x14ac:dyDescent="0.2">
      <c r="A521" s="212"/>
      <c r="E521" t="str">
        <f>'Technical page'!B483</f>
        <v>Q4.2</v>
      </c>
      <c r="F521">
        <f>'Technical page'!C594</f>
        <v>2</v>
      </c>
      <c r="G521" s="13" t="str">
        <f>VLOOKUP(E521,'Technical page'!$AU$482:$BD$489,6,0)</f>
        <v>-</v>
      </c>
      <c r="H521" t="str">
        <f t="shared" si="39"/>
        <v>n.a.</v>
      </c>
      <c r="J521" s="14" t="str">
        <f>VLOOKUP(E521,'Chapter 4'!$C$6:$D$91,2,0)</f>
        <v>Jak organizace zlepšuje spolupráci v dodavatelském řetězci?</v>
      </c>
    </row>
    <row r="522" spans="1:10" hidden="1" x14ac:dyDescent="0.2">
      <c r="A522" s="212"/>
      <c r="E522" t="str">
        <f>'Technical page'!B484</f>
        <v>Q4.3</v>
      </c>
      <c r="F522">
        <f>'Technical page'!C595</f>
        <v>3</v>
      </c>
      <c r="G522" s="13" t="str">
        <f>VLOOKUP(E522,'Technical page'!$AU$482:$BD$489,6,0)</f>
        <v>-</v>
      </c>
      <c r="H522" t="str">
        <f t="shared" si="39"/>
        <v>n.a.</v>
      </c>
      <c r="J522" s="14" t="str">
        <f>VLOOKUP(E522,'Chapter 4'!$C$6:$D$91,2,0)</f>
        <v>Jakým způsobem vyjadřuje organizace svůj závazek vůči podnikatelské etice?</v>
      </c>
    </row>
    <row r="523" spans="1:10" hidden="1" x14ac:dyDescent="0.2">
      <c r="A523" s="212"/>
      <c r="E523" t="str">
        <f>'Technical page'!B485</f>
        <v>Q4.4</v>
      </c>
      <c r="F523">
        <f>'Technical page'!C596</f>
        <v>4</v>
      </c>
      <c r="G523" s="13" t="str">
        <f>VLOOKUP(E523,'Technical page'!$AU$482:$BD$489,6,0)</f>
        <v>-</v>
      </c>
      <c r="H523" t="str">
        <f t="shared" si="39"/>
        <v>n.a.</v>
      </c>
      <c r="J523" s="14" t="str">
        <f>VLOOKUP(E523,'Chapter 4'!$C$6:$D$91,2,0)</f>
        <v>Jakým způsobem řeší organizace sociální problematiku a lidská práva v rámci spolupráce s obchodními partnery?</v>
      </c>
    </row>
    <row r="524" spans="1:10" hidden="1" x14ac:dyDescent="0.2">
      <c r="A524" s="212"/>
      <c r="E524" t="str">
        <f>'Technical page'!B486</f>
        <v>Q4.5</v>
      </c>
      <c r="F524">
        <f>'Technical page'!C597</f>
        <v>3</v>
      </c>
      <c r="G524" s="13" t="str">
        <f>VLOOKUP(E524,'Technical page'!$AU$482:$BD$489,6,0)</f>
        <v>-</v>
      </c>
      <c r="H524" t="str">
        <f t="shared" si="39"/>
        <v>n.a.</v>
      </c>
      <c r="J524" s="14" t="str">
        <f>VLOOKUP(E524,'Chapter 4'!$C$6:$D$91,2,0)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row>
    <row r="525" spans="1:10" hidden="1" x14ac:dyDescent="0.2">
      <c r="A525" s="212"/>
      <c r="E525" t="str">
        <f>'Technical page'!B487</f>
        <v>Q4.6</v>
      </c>
      <c r="F525">
        <f>'Technical page'!C598</f>
        <v>1</v>
      </c>
      <c r="G525" s="13" t="str">
        <f>VLOOKUP(E525,'Technical page'!$AU$482:$BD$489,6,0)</f>
        <v>-</v>
      </c>
      <c r="H525" t="str">
        <f t="shared" si="39"/>
        <v>n.a.</v>
      </c>
      <c r="J525" s="14" t="str">
        <f>VLOOKUP(E525,'Chapter 4'!$C$6:$D$91,2,0)</f>
        <v>Jakým způsobem zabezpečuje organizace splnění svých požadavků ze strany logistických partnerů?</v>
      </c>
    </row>
    <row r="526" spans="1:10" hidden="1" x14ac:dyDescent="0.2">
      <c r="A526" s="212"/>
      <c r="E526" t="str">
        <f>'Technical page'!B488</f>
        <v>Q4.7</v>
      </c>
      <c r="F526">
        <f>'Technical page'!C599</f>
        <v>2</v>
      </c>
      <c r="G526" s="13" t="str">
        <f>VLOOKUP(E526,'Technical page'!$AU$482:$BD$489,6,0)</f>
        <v>-</v>
      </c>
      <c r="H526" t="str">
        <f t="shared" si="39"/>
        <v>n.a.</v>
      </c>
      <c r="J526" s="14" t="str">
        <f>VLOOKUP(E526,'Chapter 4'!$C$6:$D$91,2,0)</f>
        <v>Jakým způsobem organizace chrání a zabezpečuje majetek a údaje následných uživatelů nebo externích poskytovatelů, které se používají nebo začleňují do produktů a služeb?</v>
      </c>
    </row>
    <row r="527" spans="1:10" hidden="1" x14ac:dyDescent="0.2">
      <c r="A527" s="212"/>
      <c r="E527" t="str">
        <f>'Technical page'!B489</f>
        <v>Q4.8</v>
      </c>
      <c r="F527">
        <f>'Technical page'!C600</f>
        <v>2</v>
      </c>
      <c r="G527" s="13" t="str">
        <f>VLOOKUP(E527,'Technical page'!$AU$482:$BD$489,6,0)</f>
        <v>-</v>
      </c>
      <c r="H527" t="str">
        <f t="shared" si="39"/>
        <v>n.a.</v>
      </c>
      <c r="J527" s="14" t="str">
        <f>VLOOKUP(E527,'Chapter 4'!$C$6:$D$91,2,0)</f>
        <v>Co zahrnuje dialog s následnými uživateli?</v>
      </c>
    </row>
    <row r="528" spans="1:10" x14ac:dyDescent="0.2">
      <c r="A528" s="212"/>
      <c r="E528" s="45" t="s">
        <v>415</v>
      </c>
      <c r="G528" s="13"/>
    </row>
    <row r="529" spans="1:10" x14ac:dyDescent="0.2">
      <c r="A529" s="212"/>
      <c r="E529" t="str">
        <f>'Technical page'!B544</f>
        <v>Q5.1</v>
      </c>
      <c r="F529">
        <f>'Technical page'!C544</f>
        <v>4</v>
      </c>
      <c r="G529" s="13">
        <f>VLOOKUP(E529,'Technical page'!$AU$544:$BD$548,6,0)</f>
        <v>3</v>
      </c>
      <c r="H529" t="str">
        <f t="shared" ref="H529:H533" si="40">IF(G529="-","n.a.",IF(F529-G529&gt;-1,"compliant","increase score"))</f>
        <v>compliant</v>
      </c>
      <c r="J529" s="14" t="str">
        <f>VLOOKUP(E529,'Chapter 5'!$C$6:$D$89,2,0)</f>
        <v>Jakým způsobem zapojuje organizace své externí zainteresované strany a naplňuje jejich očekávání?</v>
      </c>
    </row>
    <row r="530" spans="1:10" hidden="1" x14ac:dyDescent="0.2">
      <c r="A530" s="212"/>
      <c r="E530" t="str">
        <f>'Technical page'!B545</f>
        <v>Q5.2</v>
      </c>
      <c r="F530">
        <f>'Technical page'!C545</f>
        <v>3</v>
      </c>
      <c r="G530" s="13" t="str">
        <f>VLOOKUP(E530,'Technical page'!$AU$544:$BD$548,6,0)</f>
        <v>-</v>
      </c>
      <c r="H530" t="str">
        <f t="shared" si="40"/>
        <v>n.a.</v>
      </c>
      <c r="J530" s="14" t="str">
        <f>VLOOKUP(E530,'Chapter 5'!$C$6:$D$89,2,0)</f>
        <v>Jakým způsobem vede organizace dialog s veřejností, úřady a dalšími zainteresovanými stranami, včetně místních komunit a zákazníků v souvislosti s HSE&amp;S v rámci jejich činností, produktů a služeb?</v>
      </c>
    </row>
    <row r="531" spans="1:10" hidden="1" x14ac:dyDescent="0.2">
      <c r="A531" s="212"/>
      <c r="E531" t="str">
        <f>'Technical page'!B546</f>
        <v>Q5.3</v>
      </c>
      <c r="F531">
        <f>'Technical page'!C546</f>
        <v>4</v>
      </c>
      <c r="G531" s="13" t="str">
        <f>VLOOKUP(E531,'Technical page'!$AU$544:$BD$548,6,0)</f>
        <v>-</v>
      </c>
      <c r="H531" t="str">
        <f t="shared" si="40"/>
        <v>n.a.</v>
      </c>
      <c r="J531" s="14" t="str">
        <f>VLOOKUP(E531,'Chapter 5'!$C$6:$D$89,2,0)</f>
        <v>Jakým způsobem zveřejňuje organizace informace týkající se
 HSE&amp;S?</v>
      </c>
    </row>
    <row r="532" spans="1:10" hidden="1" x14ac:dyDescent="0.2">
      <c r="A532" s="212"/>
      <c r="E532" t="str">
        <f>'Technical page'!B547</f>
        <v>Q5.4</v>
      </c>
      <c r="F532">
        <f>'Technical page'!C547</f>
        <v>4</v>
      </c>
      <c r="G532" s="13" t="str">
        <f>VLOOKUP(E532,'Technical page'!$AU$544:$BD$548,6,0)</f>
        <v>-</v>
      </c>
      <c r="H532" t="str">
        <f t="shared" si="40"/>
        <v>n.a.</v>
      </c>
      <c r="J532" s="14" t="str">
        <f>VLOOKUP(E532,'Chapter 5'!$C$6:$D$89,2,0)</f>
        <v>Jakým způsobem podporuje organizace místní komunity?</v>
      </c>
    </row>
    <row r="533" spans="1:10" hidden="1" x14ac:dyDescent="0.2">
      <c r="A533" s="212"/>
      <c r="E533" t="str">
        <f>'Technical page'!B548</f>
        <v>Q5.5</v>
      </c>
      <c r="F533">
        <f>'Technical page'!C548</f>
        <v>4</v>
      </c>
      <c r="G533" s="13" t="str">
        <f>VLOOKUP(E533,'Technical page'!$AU$544:$BD$548,6,0)</f>
        <v>-</v>
      </c>
      <c r="H533" t="str">
        <f t="shared" si="40"/>
        <v>n.a.</v>
      </c>
      <c r="J533" s="14" t="str">
        <f>VLOOKUP(E533,'Chapter 5'!$C$6:$D$89,2,0)</f>
        <v>Jakým způsobem stimuluje organizace místní zaměstnanost a vzdělávání?</v>
      </c>
    </row>
    <row r="534" spans="1:10" x14ac:dyDescent="0.2">
      <c r="A534" s="212"/>
      <c r="E534" s="45" t="s">
        <v>416</v>
      </c>
      <c r="G534" s="13"/>
    </row>
    <row r="535" spans="1:10" hidden="1" x14ac:dyDescent="0.2">
      <c r="A535" s="212"/>
      <c r="E535" t="str">
        <f>'Technical page'!B584</f>
        <v>Q6.1</v>
      </c>
      <c r="F535">
        <f>'Technical page'!C584</f>
        <v>3</v>
      </c>
      <c r="G535" s="13" t="str">
        <f>VLOOKUP(E535,'Technical page'!$AU$584:$BD$600,6,0)</f>
        <v>-</v>
      </c>
      <c r="H535" t="str">
        <f>IF(G535="-","n.a.",IF(F535-G535&gt;-1,"compliant","increase score"))</f>
        <v>n.a.</v>
      </c>
      <c r="J535" s="14" t="str">
        <f>VLOOKUP(E535,'Chapter 6'!$C$6:$D$120,2,0)</f>
        <v>Jakým způsobem definuje organizace významné problémy a závažnost?</v>
      </c>
    </row>
    <row r="536" spans="1:10" hidden="1" x14ac:dyDescent="0.2">
      <c r="A536" s="212"/>
      <c r="E536" t="str">
        <f>'Technical page'!B585</f>
        <v>Q6.2</v>
      </c>
      <c r="F536">
        <f>'Technical page'!C585</f>
        <v>4</v>
      </c>
      <c r="G536" s="13" t="str">
        <f>VLOOKUP(E536,'Technical page'!$AU$584:$BD$600,6,0)</f>
        <v>-</v>
      </c>
      <c r="H536" t="str">
        <f t="shared" ref="H536:H551" si="41">IF(G536="-","n.a.",IF(F536-G536&gt;-1,"compliant","increase score"))</f>
        <v>n.a.</v>
      </c>
      <c r="J536" s="14" t="str">
        <f>VLOOKUP(E536,'Chapter 6'!$C$6:$D$120,2,0)</f>
        <v>Jakým způsobem hodlá organizace přispívat k udržitelnému rozvoji?</v>
      </c>
    </row>
    <row r="537" spans="1:10" hidden="1" x14ac:dyDescent="0.2">
      <c r="A537" s="212"/>
      <c r="E537" t="str">
        <f>'Technical page'!B586</f>
        <v>Q6.3</v>
      </c>
      <c r="F537">
        <f>'Technical page'!C586</f>
        <v>3</v>
      </c>
      <c r="G537" s="13" t="str">
        <f>VLOOKUP(E537,'Technical page'!$AU$584:$BD$600,6,0)</f>
        <v>-</v>
      </c>
      <c r="H537" t="str">
        <f t="shared" si="41"/>
        <v>n.a.</v>
      </c>
      <c r="J537" s="14" t="str">
        <f>VLOOKUP(E537,'Chapter 6'!$C$6:$D$120,2,0)</f>
        <v>Jakým způsobem komunikuje organizace zainteresovaných stran na téma udržitelnosti?</v>
      </c>
    </row>
    <row r="538" spans="1:10" hidden="1" x14ac:dyDescent="0.2">
      <c r="A538" s="212"/>
      <c r="E538" t="str">
        <f>'Technical page'!B587</f>
        <v>Q6.4</v>
      </c>
      <c r="F538">
        <f>'Technical page'!C587</f>
        <v>2</v>
      </c>
      <c r="G538" s="13" t="str">
        <f>VLOOKUP(E538,'Technical page'!$AU$584:$BD$600,6,0)</f>
        <v>-</v>
      </c>
      <c r="H538" t="str">
        <f t="shared" si="41"/>
        <v>n.a.</v>
      </c>
      <c r="J538" s="14" t="str">
        <f>VLOOKUP(E538,'Chapter 6'!$C$6:$D$120,2,0)</f>
        <v>Má organizace zavedený proces navrhování výrobků s lepšími výsledky udržitelnosti?</v>
      </c>
    </row>
    <row r="539" spans="1:10" hidden="1" x14ac:dyDescent="0.2">
      <c r="A539" s="212"/>
      <c r="E539" t="str">
        <f>'Technical page'!B588</f>
        <v>Q6.5</v>
      </c>
      <c r="F539">
        <f>'Technical page'!C588</f>
        <v>2</v>
      </c>
      <c r="G539" s="13" t="str">
        <f>VLOOKUP(E539,'Technical page'!$AU$584:$BD$600,6,0)</f>
        <v>-</v>
      </c>
      <c r="H539" t="str">
        <f t="shared" si="41"/>
        <v>n.a.</v>
      </c>
      <c r="J539" s="14" t="str">
        <f>VLOOKUP(E539,'Chapter 6'!$C$6:$D$120,2,0)</f>
        <v>Jakým způsobem zvyšuje organizace efektivnost zdrojů ve svých výrobních procesech?</v>
      </c>
    </row>
    <row r="540" spans="1:10" hidden="1" x14ac:dyDescent="0.2">
      <c r="A540" s="212"/>
      <c r="E540" t="str">
        <f>'Technical page'!B589</f>
        <v>Q6.6</v>
      </c>
      <c r="F540">
        <f>'Technical page'!C589</f>
        <v>3</v>
      </c>
      <c r="G540" s="13" t="str">
        <f>VLOOKUP(E540,'Technical page'!$AU$584:$BD$600,6,0)</f>
        <v>-</v>
      </c>
      <c r="H540" t="str">
        <f t="shared" si="41"/>
        <v>n.a.</v>
      </c>
      <c r="J540" s="14" t="str">
        <f>VLOOKUP(E540,'Chapter 6'!$C$6:$D$120,2,0)</f>
        <v>Jakým způsobem stimuluje organizace oběhové hospodářství prostřednictvím svých produktů?</v>
      </c>
    </row>
    <row r="541" spans="1:10" hidden="1" x14ac:dyDescent="0.2">
      <c r="A541" s="212"/>
      <c r="E541" t="str">
        <f>'Technical page'!B590</f>
        <v>Q6.7</v>
      </c>
      <c r="F541">
        <f>'Technical page'!C590</f>
        <v>4</v>
      </c>
      <c r="G541" s="13" t="str">
        <f>VLOOKUP(E541,'Technical page'!$AU$584:$BD$600,6,0)</f>
        <v>-</v>
      </c>
      <c r="H541" t="str">
        <f t="shared" si="41"/>
        <v>n.a.</v>
      </c>
      <c r="J541" s="14" t="str">
        <f>VLOOKUP(E541,'Chapter 6'!$C$6:$D$120,2,0)</f>
        <v>Jakým způsobem podporuje organizace inovace při vývoji produktů a řešení, které odpovídají výzvám udržitelnosti?</v>
      </c>
    </row>
    <row r="542" spans="1:10" hidden="1" x14ac:dyDescent="0.2">
      <c r="A542" s="212"/>
      <c r="E542" t="str">
        <f>'Technical page'!B591</f>
        <v>Q6.8</v>
      </c>
      <c r="F542">
        <f>'Technical page'!C591</f>
        <v>3</v>
      </c>
      <c r="G542" s="13" t="str">
        <f>VLOOKUP(E542,'Technical page'!$AU$584:$BD$600,6,0)</f>
        <v>-</v>
      </c>
      <c r="H542" t="str">
        <f t="shared" si="41"/>
        <v>n.a.</v>
      </c>
      <c r="J542" s="14" t="str">
        <f>VLOOKUP(E542,'Chapter 6'!$C$6:$D$120,2,0)</f>
        <v>Jakým způsobem stimuluje organizace inovaci a spolupráci?</v>
      </c>
    </row>
    <row r="543" spans="1:10" hidden="1" x14ac:dyDescent="0.2">
      <c r="A543" s="212"/>
      <c r="E543" t="str">
        <f>'Technical page'!B592</f>
        <v>Q6.9</v>
      </c>
      <c r="F543">
        <f>'Technical page'!C592</f>
        <v>3</v>
      </c>
      <c r="G543" s="13" t="str">
        <f>VLOOKUP(E543,'Technical page'!$AU$584:$BD$600,6,0)</f>
        <v>-</v>
      </c>
      <c r="H543" t="str">
        <f t="shared" si="41"/>
        <v>n.a.</v>
      </c>
      <c r="J543" s="14" t="str">
        <f>VLOOKUP(E543,'Chapter 6'!$C$6:$D$120,2,0)</f>
        <v>Jakým způsobem podporuje organizace udržitelné způsoby spotřeby?</v>
      </c>
    </row>
    <row r="544" spans="1:10" hidden="1" x14ac:dyDescent="0.2">
      <c r="A544" s="212"/>
      <c r="E544" t="str">
        <f>'Technical page'!B593</f>
        <v>Q6.10</v>
      </c>
      <c r="F544">
        <f>'Technical page'!C593</f>
        <v>4</v>
      </c>
      <c r="G544" s="13" t="str">
        <f>VLOOKUP(E544,'Technical page'!$AU$584:$BD$600,6,0)</f>
        <v>-</v>
      </c>
      <c r="H544" t="str">
        <f t="shared" si="41"/>
        <v>n.a.</v>
      </c>
      <c r="J544" s="14" t="str">
        <f>VLOOKUP(E544,'Chapter 6'!$C$6:$D$120,2,0)</f>
        <v>Jakým způsobem organizace kontroluje a optimalizuje spotřebu vody?</v>
      </c>
    </row>
    <row r="545" spans="1:23" hidden="1" x14ac:dyDescent="0.2">
      <c r="A545" s="212"/>
      <c r="E545" t="str">
        <f>'Technical page'!B594</f>
        <v>Q6.11</v>
      </c>
      <c r="F545">
        <f>'Technical page'!C594</f>
        <v>2</v>
      </c>
      <c r="G545" s="13" t="str">
        <f>VLOOKUP(E545,'Technical page'!$AU$584:$BD$600,6,0)</f>
        <v>-</v>
      </c>
      <c r="H545" t="str">
        <f t="shared" si="41"/>
        <v>n.a.</v>
      </c>
      <c r="J545" s="14" t="str">
        <f>VLOOKUP(E545,'Chapter 6'!$C$6:$D$120,2,0)</f>
        <v>Jakým způsobem se řídí vliv organizace na biodiverzitu a ekosystém?</v>
      </c>
    </row>
    <row r="546" spans="1:23" hidden="1" x14ac:dyDescent="0.2">
      <c r="A546" s="212"/>
      <c r="E546" t="str">
        <f>'Technical page'!B595</f>
        <v>Q6.12</v>
      </c>
      <c r="F546">
        <f>'Technical page'!C595</f>
        <v>3</v>
      </c>
      <c r="G546" s="13" t="str">
        <f>VLOOKUP(E546,'Technical page'!$AU$584:$BD$600,6,0)</f>
        <v>-</v>
      </c>
      <c r="H546" t="str">
        <f t="shared" si="41"/>
        <v>n.a.</v>
      </c>
      <c r="J546" s="14" t="str">
        <f>VLOOKUP(E546,'Chapter 6'!$C$6:$D$120,2,0)</f>
        <v>Jakým způsobem posuzuje organizace svou závislost na přírodních zdrojích (ekosystémech)?</v>
      </c>
    </row>
    <row r="547" spans="1:23" x14ac:dyDescent="0.2">
      <c r="A547" s="212"/>
      <c r="E547" t="str">
        <f>'Technical page'!B596</f>
        <v>Q6.13</v>
      </c>
      <c r="F547">
        <f>'Technical page'!C596</f>
        <v>4</v>
      </c>
      <c r="G547" s="13">
        <f>VLOOKUP(E547,'Technical page'!$AU$584:$BD$600,6,0)</f>
        <v>4</v>
      </c>
      <c r="H547" t="str">
        <f t="shared" si="41"/>
        <v>compliant</v>
      </c>
      <c r="J547" s="14" t="str">
        <f>VLOOKUP(E547,'Chapter 6'!$C$6:$D$120,2,0)</f>
        <v>Jakým způsobem řídí organizace svou spotřebu energie?</v>
      </c>
    </row>
    <row r="548" spans="1:23" hidden="1" x14ac:dyDescent="0.2">
      <c r="A548" s="212"/>
      <c r="E548" t="str">
        <f>'Technical page'!B597</f>
        <v>Q6.14</v>
      </c>
      <c r="F548">
        <f>'Technical page'!C597</f>
        <v>3</v>
      </c>
      <c r="G548" s="13" t="str">
        <f>VLOOKUP(E548,'Technical page'!$AU$584:$BD$600,6,0)</f>
        <v>-</v>
      </c>
      <c r="H548" t="str">
        <f t="shared" si="41"/>
        <v>n.a.</v>
      </c>
      <c r="J548" s="14" t="str">
        <f>VLOOKUP(E548,'Chapter 6'!$C$6:$D$120,2,0)</f>
        <v>Jakým způsobem řídí organizace emise skleníkových plynů (kromě úspor energie)?</v>
      </c>
    </row>
    <row r="549" spans="1:23" hidden="1" x14ac:dyDescent="0.2">
      <c r="A549" s="212"/>
      <c r="E549" t="str">
        <f>'Technical page'!B598</f>
        <v>Q6.15</v>
      </c>
      <c r="F549">
        <f>'Technical page'!C598</f>
        <v>1</v>
      </c>
      <c r="G549" s="13" t="str">
        <f>VLOOKUP(E549,'Technical page'!$AU$584:$BD$600,6,0)</f>
        <v>-</v>
      </c>
      <c r="H549" t="str">
        <f t="shared" si="41"/>
        <v>n.a.</v>
      </c>
      <c r="J549" s="14" t="str">
        <f>VLOOKUP(E549,'Chapter 6'!$C$6:$D$120,2,0)</f>
        <v>Jaká je strategie organizace na snižování emisí skleníkových plynů?</v>
      </c>
    </row>
    <row r="550" spans="1:23" hidden="1" x14ac:dyDescent="0.2">
      <c r="A550" s="212"/>
      <c r="E550" t="str">
        <f>'Technical page'!B599</f>
        <v>Q6.16</v>
      </c>
      <c r="F550">
        <f>'Technical page'!C599</f>
        <v>2</v>
      </c>
      <c r="G550" s="13" t="str">
        <f>VLOOKUP(E550,'Technical page'!$AU$584:$BD$600,6,0)</f>
        <v>-</v>
      </c>
      <c r="H550" t="str">
        <f t="shared" si="41"/>
        <v>n.a.</v>
      </c>
      <c r="J550" s="14" t="str">
        <f>VLOOKUP(E550,'Chapter 6'!$C$6:$D$120,2,0)</f>
        <v xml:space="preserve">Jakým způsobem se organizace připravuje na klimatické změny? </v>
      </c>
    </row>
    <row r="551" spans="1:23" hidden="1" x14ac:dyDescent="0.2">
      <c r="A551" s="212"/>
      <c r="E551" t="str">
        <f>'Technical page'!B600</f>
        <v>Q6.17</v>
      </c>
      <c r="F551">
        <f>'Technical page'!C600</f>
        <v>2</v>
      </c>
      <c r="G551" s="13" t="str">
        <f>VLOOKUP(E551,'Technical page'!$AU$584:$BD$600,6,0)</f>
        <v>-</v>
      </c>
      <c r="H551" t="str">
        <f t="shared" si="41"/>
        <v>n.a.</v>
      </c>
      <c r="J551" s="14" t="str">
        <f>VLOOKUP(E551,'Chapter 6'!$C$6:$D$120,2,0)</f>
        <v>Jak organizace zajišťuje rovné příležitosti při náboru a během kariéry všech?</v>
      </c>
    </row>
    <row r="552" spans="1:23" x14ac:dyDescent="0.2">
      <c r="A552" s="212"/>
      <c r="G552" s="13"/>
    </row>
    <row r="553" spans="1:23" ht="21" x14ac:dyDescent="0.25">
      <c r="A553" s="212"/>
      <c r="B553" s="213"/>
      <c r="C553" s="217" t="s">
        <v>405</v>
      </c>
      <c r="D553" s="210"/>
      <c r="E553" s="210"/>
      <c r="F553" s="210"/>
      <c r="G553" s="210"/>
      <c r="H553" s="210"/>
      <c r="I553" s="210"/>
      <c r="J553" s="218"/>
      <c r="K553" s="210"/>
      <c r="L553" s="210"/>
      <c r="M553" s="210"/>
      <c r="N553" s="210"/>
      <c r="O553" s="210"/>
      <c r="P553" s="210"/>
      <c r="Q553" s="210"/>
      <c r="R553" s="210"/>
      <c r="S553" s="210"/>
      <c r="T553" s="210"/>
      <c r="U553" s="210"/>
      <c r="V553" s="210"/>
      <c r="W553" s="210"/>
    </row>
    <row r="554" spans="1:23" x14ac:dyDescent="0.2">
      <c r="A554" s="212"/>
      <c r="B554" s="4"/>
      <c r="F554" s="4" t="s">
        <v>205</v>
      </c>
      <c r="G554" s="4" t="s">
        <v>404</v>
      </c>
    </row>
    <row r="555" spans="1:23" x14ac:dyDescent="0.2">
      <c r="A555" s="212"/>
      <c r="B555" s="4"/>
      <c r="E555" s="45" t="s">
        <v>413</v>
      </c>
    </row>
    <row r="556" spans="1:23" x14ac:dyDescent="0.2">
      <c r="A556" s="212"/>
      <c r="E556" t="str">
        <f>'Technical page'!B10</f>
        <v>Q1.1</v>
      </c>
      <c r="F556" s="8">
        <f>'Technical page'!C10</f>
        <v>3</v>
      </c>
      <c r="G556" s="13">
        <f>VLOOKUP(E556,'Technical page'!$AU$10:$BD$25,7,0)</f>
        <v>3</v>
      </c>
      <c r="H556" t="str">
        <f t="shared" ref="H556" si="42">IF(G556="-","n.a.",IF(F556-G556&gt;-1,"compliant","increase score"))</f>
        <v>compliant</v>
      </c>
      <c r="J556" s="14" t="str">
        <f>VLOOKUP(E556,'Chapter 1'!$C$6:$D$112,2,0)</f>
        <v xml:space="preserve">Jak se projevuje závazek plnit povinnosti týkající se dodržování předpisů a zásad Responsible Care = RC (tj. ochrana a podpora zdraví a bezpečnost lidí, životního prostředí a udržitelnosti) na všech úrovních organizace?
</v>
      </c>
    </row>
    <row r="557" spans="1:23" x14ac:dyDescent="0.2">
      <c r="A557" s="212"/>
      <c r="E557" t="str">
        <f>'Technical page'!B11</f>
        <v>Q1.2</v>
      </c>
      <c r="F557" s="8">
        <f>'Technical page'!C11</f>
        <v>4</v>
      </c>
      <c r="G557" s="13">
        <f>VLOOKUP(E557,'Technical page'!$AU$10:$BD$25,7,0)</f>
        <v>3</v>
      </c>
      <c r="H557" t="str">
        <f t="shared" ref="H557:H573" si="43">IF(G557="-","n.a.",IF(F557-G557&gt;-1,"compliant","increase score"))</f>
        <v>compliant</v>
      </c>
      <c r="J557" s="14" t="str">
        <f>VLOOKUP(E557,'Chapter 1'!$C$6:$D$112,2,0)</f>
        <v xml:space="preserve">Jakým způsobem řídí organizace příslušná rizika a příležitosti?  </v>
      </c>
    </row>
    <row r="558" spans="1:23" x14ac:dyDescent="0.2">
      <c r="A558" s="212"/>
      <c r="E558" t="str">
        <f>'Technical page'!B12</f>
        <v>Q1.3</v>
      </c>
      <c r="F558" s="8">
        <f>'Technical page'!C12</f>
        <v>3</v>
      </c>
      <c r="G558" s="13">
        <f>VLOOKUP(E558,'Technical page'!$AU$10:$BD$25,7,0)</f>
        <v>2</v>
      </c>
      <c r="H558" t="str">
        <f t="shared" si="43"/>
        <v>compliant</v>
      </c>
      <c r="J558" s="14" t="str">
        <f>VLOOKUP(E558,'Chapter 1'!$C$6:$D$112,2,0)</f>
        <v xml:space="preserve">Jakým způsobem monitoruje organizace svoje zákonné povinnosti? </v>
      </c>
    </row>
    <row r="559" spans="1:23" x14ac:dyDescent="0.2">
      <c r="A559" s="212"/>
      <c r="E559" t="str">
        <f>'Technical page'!B13</f>
        <v>Q1.4</v>
      </c>
      <c r="F559" s="8">
        <f>'Technical page'!C13</f>
        <v>4</v>
      </c>
      <c r="G559" s="13">
        <f>VLOOKUP(E559,'Technical page'!$AU$10:$BD$25,7,0)</f>
        <v>2</v>
      </c>
      <c r="H559" t="str">
        <f t="shared" si="43"/>
        <v>compliant</v>
      </c>
      <c r="J559" s="14" t="str">
        <f>VLOOKUP(E559,'Chapter 1'!$C$6:$D$112,2,0)</f>
        <v>Jakým způsobem top management zajišťuje, že jednotlivé aspekty HSE&amp;S (zdraví, bezpečnosti, ochrany životního prostředí &amp; udržitelnosti) jsou přiřazeny stanoveným rolím v organizaci?</v>
      </c>
    </row>
    <row r="560" spans="1:23" x14ac:dyDescent="0.2">
      <c r="A560" s="212"/>
      <c r="E560" t="str">
        <f>'Technical page'!B14</f>
        <v>Q1.5</v>
      </c>
      <c r="F560" s="8">
        <f>'Technical page'!C14</f>
        <v>3</v>
      </c>
      <c r="G560" s="13">
        <f>VLOOKUP(E560,'Technical page'!$AU$10:$BD$25,7,0)</f>
        <v>3</v>
      </c>
      <c r="H560" t="str">
        <f t="shared" si="43"/>
        <v>compliant</v>
      </c>
      <c r="J560" s="14" t="str">
        <f>VLOOKUP(E560,'Chapter 1'!$C$6:$D$112,2,0)</f>
        <v>Jakým způsobem se top management podílí na řešení záležitostí HSE&amp;S?</v>
      </c>
    </row>
    <row r="561" spans="1:10" hidden="1" x14ac:dyDescent="0.2">
      <c r="A561" s="212"/>
      <c r="E561" t="str">
        <f>'Technical page'!B15</f>
        <v>Q1.6</v>
      </c>
      <c r="F561" s="8">
        <f>'Technical page'!C15</f>
        <v>3</v>
      </c>
      <c r="G561" s="13" t="str">
        <f>VLOOKUP(E561,'Technical page'!$AU$10:$BD$25,7,0)</f>
        <v>-</v>
      </c>
      <c r="H561" t="str">
        <f t="shared" si="43"/>
        <v>n.a.</v>
      </c>
      <c r="J561" s="14" t="str">
        <f>VLOOKUP(E561,'Chapter 1'!$C$6:$D$112,2,0)</f>
        <v xml:space="preserve">Jakým způsobem jsou odpovědnosti HSE&amp;S začleněny do popisů pracovní náplně nebo ročních cílů?
</v>
      </c>
    </row>
    <row r="562" spans="1:10" x14ac:dyDescent="0.2">
      <c r="A562" s="212"/>
      <c r="E562" t="str">
        <f>'Technical page'!B16</f>
        <v>Q1.7</v>
      </c>
      <c r="F562" s="8">
        <f>'Technical page'!C16</f>
        <v>4</v>
      </c>
      <c r="G562" s="13">
        <f>VLOOKUP(E562,'Technical page'!$AU$10:$BD$25,7,0)</f>
        <v>4</v>
      </c>
      <c r="H562" t="str">
        <f t="shared" si="43"/>
        <v>compliant</v>
      </c>
      <c r="J562" s="14" t="str">
        <f>VLOOKUP(E562,'Chapter 1'!$C$6:$D$112,2,0)</f>
        <v>Jakým způsobem se řídí (nejdůležitější) procesy v souvislosti s HSE&amp;S?</v>
      </c>
    </row>
    <row r="563" spans="1:10" x14ac:dyDescent="0.2">
      <c r="A563" s="212"/>
      <c r="E563" t="str">
        <f>'Technical page'!B17</f>
        <v>Q1.8</v>
      </c>
      <c r="F563" s="8">
        <f>'Technical page'!C17</f>
        <v>3</v>
      </c>
      <c r="G563" s="13">
        <f>VLOOKUP(E563,'Technical page'!$AU$10:$BD$25,7,0)</f>
        <v>3</v>
      </c>
      <c r="H563" t="str">
        <f t="shared" si="43"/>
        <v>compliant</v>
      </c>
      <c r="J563" s="14" t="str">
        <f>VLOOKUP(E563,'Chapter 1'!$C$6:$D$112,2,0)</f>
        <v>Jakým způsobem top management zajišťuje neustálé zlepšování výkonu v oblasti HSE&amp;S (zdraví, bezpečnosti, životního prostředí, energetiky a udržitelnosti)?</v>
      </c>
    </row>
    <row r="564" spans="1:10" x14ac:dyDescent="0.2">
      <c r="A564" s="212"/>
      <c r="E564" t="str">
        <f>'Technical page'!B18</f>
        <v>Q1.9</v>
      </c>
      <c r="F564" s="8">
        <f>'Technical page'!C18</f>
        <v>4</v>
      </c>
      <c r="G564" s="13">
        <f>VLOOKUP(E564,'Technical page'!$AU$10:$BD$25,7,0)</f>
        <v>3</v>
      </c>
      <c r="H564" t="str">
        <f t="shared" si="43"/>
        <v>compliant</v>
      </c>
      <c r="J564" s="14" t="str">
        <f>VLOOKUP(E564,'Chapter 1'!$C$6:$D$112,2,0)</f>
        <v>Jak jsou organizovány interní audity?</v>
      </c>
    </row>
    <row r="565" spans="1:10" x14ac:dyDescent="0.2">
      <c r="A565" s="212"/>
      <c r="E565" t="str">
        <f>'Technical page'!B19</f>
        <v>Q1.10</v>
      </c>
      <c r="F565" s="8">
        <f>'Technical page'!C19</f>
        <v>4</v>
      </c>
      <c r="G565" s="13">
        <f>VLOOKUP(E565,'Technical page'!$AU$10:$BD$25,7,0)</f>
        <v>3</v>
      </c>
      <c r="H565" t="str">
        <f t="shared" si="43"/>
        <v>compliant</v>
      </c>
      <c r="J565" s="14" t="str">
        <f>VLOOKUP(E565,'Chapter 1'!$C$6:$D$112,2,0)</f>
        <v>Jakým způsobem probíhá vyšetřování?</v>
      </c>
    </row>
    <row r="566" spans="1:10" x14ac:dyDescent="0.2">
      <c r="A566" s="212"/>
      <c r="E566" t="str">
        <f>'Technical page'!B20</f>
        <v>Q1.11</v>
      </c>
      <c r="F566" s="8">
        <f>'Technical page'!C20</f>
        <v>4</v>
      </c>
      <c r="G566" s="13">
        <f>VLOOKUP(E566,'Technical page'!$AU$10:$BD$25,7,0)</f>
        <v>3</v>
      </c>
      <c r="H566" t="str">
        <f t="shared" si="43"/>
        <v>compliant</v>
      </c>
      <c r="J566" s="14" t="str">
        <f>VLOOKUP(E566,'Chapter 1'!$C$6:$D$112,2,0)</f>
        <v>Jakým způsobem organizace zajišťuje procesy, čas a zdroje potřebné pro zlepšování procesů řízení HSE&amp;S?</v>
      </c>
    </row>
    <row r="567" spans="1:10" x14ac:dyDescent="0.2">
      <c r="A567" s="212"/>
      <c r="E567" t="str">
        <f>'Technical page'!B21</f>
        <v>Q1.12</v>
      </c>
      <c r="F567" s="8">
        <f>'Technical page'!C21</f>
        <v>3</v>
      </c>
      <c r="G567" s="13">
        <f>VLOOKUP(E567,'Technical page'!$AU$10:$BD$25,7,0)</f>
        <v>3</v>
      </c>
      <c r="H567" t="str">
        <f t="shared" si="43"/>
        <v>compliant</v>
      </c>
      <c r="J567" s="14" t="str">
        <f>VLOOKUP(E567,'Chapter 1'!$C$6:$D$112,2,0)</f>
        <v>Jak organizace zajišťuje, že zaměstnanci jsou si vědomi politik a procesů týkajících se zdraví, bezpečnosti, životního prostředí, energetiky a udržitelnosti?</v>
      </c>
    </row>
    <row r="568" spans="1:10" x14ac:dyDescent="0.2">
      <c r="A568" s="212"/>
      <c r="E568" t="str">
        <f>'Technical page'!B22</f>
        <v>Q1.13</v>
      </c>
      <c r="F568" s="8">
        <f>'Technical page'!C22</f>
        <v>3</v>
      </c>
      <c r="G568" s="13">
        <f>VLOOKUP(E568,'Technical page'!$AU$10:$BD$25,7,0)</f>
        <v>3</v>
      </c>
      <c r="H568" t="str">
        <f t="shared" si="43"/>
        <v>compliant</v>
      </c>
      <c r="J568" s="14" t="str">
        <f>VLOOKUP(E568,'Chapter 1'!$C$6:$D$112,2,0)</f>
        <v>Jakým způsobem organizace zajišťuje správné kompetence pracovníků, pokud jde o aspekty HSE&amp;S týkající se jejich práce?</v>
      </c>
    </row>
    <row r="569" spans="1:10" x14ac:dyDescent="0.2">
      <c r="A569" s="212"/>
      <c r="E569" t="str">
        <f>'Technical page'!B23</f>
        <v>Q1.14</v>
      </c>
      <c r="F569" s="8">
        <f>'Technical page'!C23</f>
        <v>3</v>
      </c>
      <c r="G569" s="13">
        <f>VLOOKUP(E569,'Technical page'!$AU$10:$BD$25,7,0)</f>
        <v>3</v>
      </c>
      <c r="H569" t="str">
        <f t="shared" si="43"/>
        <v>compliant</v>
      </c>
      <c r="J569" s="14" t="str">
        <f>VLOOKUP(E569,'Chapter 1'!$C$6:$D$112,2,0)</f>
        <v>Jaká je struktura zapojení zaměstnanců?</v>
      </c>
    </row>
    <row r="570" spans="1:10" x14ac:dyDescent="0.2">
      <c r="A570" s="212"/>
      <c r="E570" t="str">
        <f>'Technical page'!B24</f>
        <v>Q1.15</v>
      </c>
      <c r="F570" s="8">
        <f>'Technical page'!C24</f>
        <v>4</v>
      </c>
      <c r="G570" s="13">
        <f>VLOOKUP(E570,'Technical page'!$AU$10:$BD$25,7,0)</f>
        <v>3</v>
      </c>
      <c r="H570" t="str">
        <f t="shared" si="43"/>
        <v>compliant</v>
      </c>
      <c r="J570" s="14" t="str">
        <f>VLOOKUP(E570,'Chapter 1'!$C$6:$D$112,2,0)</f>
        <v>Jakým způsobem se řídí dokumentace HSE&amp;S?</v>
      </c>
    </row>
    <row r="571" spans="1:10" x14ac:dyDescent="0.2">
      <c r="A571" s="212"/>
      <c r="E571" t="str">
        <f>'Technical page'!B25</f>
        <v>Q1.16</v>
      </c>
      <c r="F571" s="8">
        <f>'Technical page'!C25</f>
        <v>3</v>
      </c>
      <c r="G571" s="13">
        <f>VLOOKUP(E571,'Technical page'!$AU$10:$BD$25,7,0)</f>
        <v>3</v>
      </c>
      <c r="H571" t="str">
        <f t="shared" si="43"/>
        <v>compliant</v>
      </c>
      <c r="J571" s="14" t="str">
        <f>VLOOKUP(E571,'Chapter 1'!$C$6:$D$112,2,0)</f>
        <v>Jakým způsobem jsou řízeny změny potenciálně ovlivňující HSE&amp;S (zdraví, bezpečnost, životní prostředí, energetiku a udržitelnost)?</v>
      </c>
    </row>
    <row r="572" spans="1:10" x14ac:dyDescent="0.2">
      <c r="A572" s="212"/>
      <c r="E572" s="45" t="s">
        <v>124</v>
      </c>
      <c r="F572" s="8"/>
      <c r="G572" s="13"/>
    </row>
    <row r="573" spans="1:10" hidden="1" x14ac:dyDescent="0.2">
      <c r="A573" s="212"/>
      <c r="E573" t="str">
        <f>'Technical page'!B124</f>
        <v>Q2.1</v>
      </c>
      <c r="F573">
        <f>'Technical page'!C124</f>
        <v>3</v>
      </c>
      <c r="G573" s="13" t="str">
        <f>VLOOKUP(E573,'Technical page'!$AU$124:$BD$168,7,0)</f>
        <v>-</v>
      </c>
      <c r="H573" t="str">
        <f t="shared" si="43"/>
        <v>n.a.</v>
      </c>
      <c r="J573" s="14" t="str">
        <f>VLOOKUP(E573,'Chapter 2'!$C$6:$D$282,2,0)</f>
        <v>Jak se management zavázal k ochraně zdraví a bezpečnosti při práci (dále jen "BOZP")?</v>
      </c>
    </row>
    <row r="574" spans="1:10" hidden="1" x14ac:dyDescent="0.2">
      <c r="A574" s="212"/>
      <c r="E574" t="str">
        <f>'Technical page'!B125</f>
        <v>Q2.2</v>
      </c>
      <c r="F574">
        <f>'Technical page'!C125</f>
        <v>4</v>
      </c>
      <c r="G574" s="13" t="str">
        <f>VLOOKUP(E574,'Technical page'!$AU$124:$BD$168,7,0)</f>
        <v>-</v>
      </c>
      <c r="H574" t="str">
        <f t="shared" ref="H574:H617" si="44">IF(G574="-","n.a.",IF(F574-G574&gt;-1,"compliant","increase score"))</f>
        <v>n.a.</v>
      </c>
      <c r="J574" s="14" t="str">
        <f>VLOOKUP(E574,'Chapter 2'!$C$6:$D$282,2,0)</f>
        <v>Jakým způsobem se určují rizika a expozice v souvislosti s BOZP?</v>
      </c>
    </row>
    <row r="575" spans="1:10" hidden="1" x14ac:dyDescent="0.2">
      <c r="A575" s="212"/>
      <c r="E575" t="str">
        <f>'Technical page'!B126</f>
        <v>Q2.3</v>
      </c>
      <c r="F575">
        <f>'Technical page'!C126</f>
        <v>4</v>
      </c>
      <c r="G575" s="13" t="str">
        <f>VLOOKUP(E575,'Technical page'!$AU$124:$BD$168,7,0)</f>
        <v>-</v>
      </c>
      <c r="H575" t="str">
        <f t="shared" si="44"/>
        <v>n.a.</v>
      </c>
      <c r="J575" s="14" t="str">
        <f>VLOOKUP(E575,'Chapter 2'!$C$6:$D$282,2,0)</f>
        <v>How are medical requirements evaluated?</v>
      </c>
    </row>
    <row r="576" spans="1:10" hidden="1" x14ac:dyDescent="0.2">
      <c r="A576" s="212"/>
      <c r="E576" t="str">
        <f>'Technical page'!B127</f>
        <v>Q2.4</v>
      </c>
      <c r="F576">
        <f>'Technical page'!C127</f>
        <v>4</v>
      </c>
      <c r="G576" s="13" t="str">
        <f>VLOOKUP(E576,'Technical page'!$AU$124:$BD$168,7,0)</f>
        <v>-</v>
      </c>
      <c r="H576" t="str">
        <f t="shared" si="44"/>
        <v>n.a.</v>
      </c>
      <c r="J576" s="14" t="str">
        <f>VLOOKUP(E576,'Chapter 2'!$C$6:$D$282,2,0)</f>
        <v>Jakým způsobem zlepšuje organizace BOZP?</v>
      </c>
    </row>
    <row r="577" spans="1:10" hidden="1" x14ac:dyDescent="0.2">
      <c r="A577" s="212"/>
      <c r="E577" t="str">
        <f>'Technical page'!B128</f>
        <v>Q2.5</v>
      </c>
      <c r="F577">
        <f>'Technical page'!C128</f>
        <v>4</v>
      </c>
      <c r="G577" s="13" t="str">
        <f>VLOOKUP(E577,'Technical page'!$AU$124:$BD$168,7,0)</f>
        <v>-</v>
      </c>
      <c r="H577" t="str">
        <f t="shared" si="44"/>
        <v>n.a.</v>
      </c>
      <c r="J577" s="14" t="str">
        <f>VLOOKUP(E577,'Chapter 2'!$C$6:$D$282,2,0)</f>
        <v>Jakým způsobem probíhá údržba a udržování pořádku s cílem zajistit bezpečnost provozů, zařízení, nástrojů a (bezpečnostních) pomůcek?</v>
      </c>
    </row>
    <row r="578" spans="1:10" hidden="1" x14ac:dyDescent="0.2">
      <c r="A578" s="212"/>
      <c r="E578" t="str">
        <f>'Technical page'!B129</f>
        <v>Q2.6</v>
      </c>
      <c r="F578">
        <f>'Technical page'!C129</f>
        <v>4</v>
      </c>
      <c r="G578" s="13" t="str">
        <f>VLOOKUP(E578,'Technical page'!$AU$124:$BD$168,7,0)</f>
        <v>-</v>
      </c>
      <c r="H578" t="str">
        <f t="shared" si="44"/>
        <v>n.a.</v>
      </c>
      <c r="J578" s="14" t="str">
        <f>VLOOKUP(E578,'Chapter 2'!$C$6:$D$282,2,0)</f>
        <v>Jak se ověřuje správný výběr, údržba a používání zdravotního a bezpečnostního vybavení (např. osobních ochranných prostředků = OOPP)?</v>
      </c>
    </row>
    <row r="579" spans="1:10" hidden="1" x14ac:dyDescent="0.2">
      <c r="A579" s="212"/>
      <c r="E579" t="str">
        <f>'Technical page'!B130</f>
        <v>Q2.7</v>
      </c>
      <c r="F579">
        <f>'Technical page'!C130</f>
        <v>3</v>
      </c>
      <c r="G579" s="13" t="str">
        <f>VLOOKUP(E579,'Technical page'!$AU$124:$BD$168,7,0)</f>
        <v>-</v>
      </c>
      <c r="H579" t="str">
        <f t="shared" si="44"/>
        <v>n.a.</v>
      </c>
      <c r="J579" s="14" t="str">
        <f>VLOOKUP(E579,'Chapter 2'!$C$6:$D$282,2,0)</f>
        <v>Jak se organizace stará o stres a tělesné a duševní zdraví zaměstnanců?</v>
      </c>
    </row>
    <row r="580" spans="1:10" hidden="1" x14ac:dyDescent="0.2">
      <c r="A580" s="212"/>
      <c r="E580" t="str">
        <f>'Technical page'!B131</f>
        <v>Q2.8</v>
      </c>
      <c r="F580">
        <f>'Technical page'!C131</f>
        <v>3</v>
      </c>
      <c r="G580" s="13" t="str">
        <f>VLOOKUP(E580,'Technical page'!$AU$124:$BD$168,7,0)</f>
        <v>-</v>
      </c>
      <c r="H580" t="str">
        <f t="shared" si="44"/>
        <v>n.a.</v>
      </c>
      <c r="J580" s="14" t="str">
        <f>VLOOKUP(E580,'Chapter 2'!$C$6:$D$282,2,0)</f>
        <v>Jakým způsobem se vyšetřují onemocnění, zranění, incidenty a potenciálně nebezpečné situace na pracovišti?</v>
      </c>
    </row>
    <row r="581" spans="1:10" hidden="1" x14ac:dyDescent="0.2">
      <c r="A581" s="212"/>
      <c r="E581" t="str">
        <f>'Technical page'!B132</f>
        <v>Q2.9</v>
      </c>
      <c r="F581">
        <f>'Technical page'!C132</f>
        <v>4</v>
      </c>
      <c r="G581" s="13" t="str">
        <f>VLOOKUP(E581,'Technical page'!$AU$124:$BD$168,7,0)</f>
        <v>-</v>
      </c>
      <c r="H581" t="str">
        <f t="shared" si="44"/>
        <v>n.a.</v>
      </c>
      <c r="J581" s="14" t="str">
        <f>VLOOKUP(E581,'Chapter 2'!$C$6:$D$282,2,0)</f>
        <v>Jak je organizace připravena na mimořádné události?</v>
      </c>
    </row>
    <row r="582" spans="1:10" x14ac:dyDescent="0.2">
      <c r="A582" s="212"/>
      <c r="E582" t="str">
        <f>'Technical page'!B133</f>
        <v>Q2.10</v>
      </c>
      <c r="F582">
        <f>'Technical page'!C133</f>
        <v>3</v>
      </c>
      <c r="G582" s="13">
        <f>VLOOKUP(E582,'Technical page'!$AU$124:$BD$168,7,0)</f>
        <v>3</v>
      </c>
      <c r="H582" t="str">
        <f t="shared" si="44"/>
        <v>compliant</v>
      </c>
      <c r="J582" s="14" t="str">
        <f>VLOOKUP(E582,'Chapter 2'!$C$6:$D$282,2,0)</f>
        <v>Jakým způsobem zajišťuje organizace správně kompetence všech pracovníků, týkající se požadavků BOZP, které souvisí s jejich pracovní náplní?</v>
      </c>
    </row>
    <row r="583" spans="1:10" hidden="1" x14ac:dyDescent="0.2">
      <c r="A583" s="212"/>
      <c r="E583" t="str">
        <f>'Technical page'!B134</f>
        <v>Q2.11</v>
      </c>
      <c r="F583">
        <f>'Technical page'!C134</f>
        <v>3</v>
      </c>
      <c r="G583" s="13" t="str">
        <f>VLOOKUP(E583,'Technical page'!$AU$124:$BD$168,7,0)</f>
        <v>-</v>
      </c>
      <c r="H583" t="str">
        <f t="shared" si="44"/>
        <v>n.a.</v>
      </c>
      <c r="J583" s="14" t="str">
        <f>VLOOKUP(E583,'Chapter 2'!$C$6:$D$282,2,0)</f>
        <v xml:space="preserve">Jakým způsobem se vedení staví k procesní bezpečnosti?
</v>
      </c>
    </row>
    <row r="584" spans="1:10" hidden="1" x14ac:dyDescent="0.2">
      <c r="A584" s="212"/>
      <c r="E584" t="str">
        <f>'Technical page'!B135</f>
        <v>Q2.12</v>
      </c>
      <c r="F584">
        <f>'Technical page'!C135</f>
        <v>3</v>
      </c>
      <c r="G584" s="13" t="str">
        <f>VLOOKUP(E584,'Technical page'!$AU$124:$BD$168,7,0)</f>
        <v>-</v>
      </c>
      <c r="H584" t="str">
        <f t="shared" si="44"/>
        <v>n.a.</v>
      </c>
      <c r="J584" s="14" t="str">
        <f>VLOOKUP(E584,'Chapter 2'!$C$6:$D$282,2,0)</f>
        <v>Jakým způsobem je vypracována identifikace a popis bezpečnosti procesů, zařízení a pracovišť organizace?</v>
      </c>
    </row>
    <row r="585" spans="1:10" hidden="1" x14ac:dyDescent="0.2">
      <c r="A585" s="212"/>
      <c r="E585" t="str">
        <f>'Technical page'!B136</f>
        <v>Q2.13</v>
      </c>
      <c r="F585">
        <f>'Technical page'!C136</f>
        <v>4</v>
      </c>
      <c r="G585" s="13" t="str">
        <f>VLOOKUP(E585,'Technical page'!$AU$124:$BD$168,7,0)</f>
        <v>-</v>
      </c>
      <c r="H585" t="str">
        <f t="shared" si="44"/>
        <v>n.a.</v>
      </c>
      <c r="J585" s="14" t="str">
        <f>VLOOKUP(E585,'Chapter 2'!$C$6:$D$282,2,0)</f>
        <v>Jakým způsobem se zlepšuje procesní bezpečnost po nehodách a incidentech?</v>
      </c>
    </row>
    <row r="586" spans="1:10" hidden="1" x14ac:dyDescent="0.2">
      <c r="A586" s="212"/>
      <c r="E586" t="str">
        <f>'Technical page'!B137</f>
        <v>Q2.14</v>
      </c>
      <c r="F586">
        <f>'Technical page'!C137</f>
        <v>4</v>
      </c>
      <c r="G586" s="13" t="str">
        <f>VLOOKUP(E586,'Technical page'!$AU$124:$BD$168,7,0)</f>
        <v>-</v>
      </c>
      <c r="H586" t="str">
        <f t="shared" si="44"/>
        <v>n.a.</v>
      </c>
      <c r="J586" s="14" t="str">
        <f>VLOOKUP(E586,'Chapter 2'!$C$6:$D$282,2,0)</f>
        <v>Jakým způsobem se provádějí audity a inspekce procesní bezpečnosti?</v>
      </c>
    </row>
    <row r="587" spans="1:10" hidden="1" x14ac:dyDescent="0.2">
      <c r="A587" s="212"/>
      <c r="E587" t="str">
        <f>'Technical page'!B138</f>
        <v>Q2.15</v>
      </c>
      <c r="F587">
        <f>'Technical page'!C138</f>
        <v>3</v>
      </c>
      <c r="G587" s="13" t="str">
        <f>VLOOKUP(E587,'Technical page'!$AU$124:$BD$168,7,0)</f>
        <v>-</v>
      </c>
      <c r="H587" t="str">
        <f t="shared" si="44"/>
        <v>n.a.</v>
      </c>
      <c r="J587" s="14" t="str">
        <f>VLOOKUP(E587,'Chapter 2'!$C$6:$D$282,2,0)</f>
        <v>Jakým způsobem se prověřují a zlepšují pracovní pokyny?</v>
      </c>
    </row>
    <row r="588" spans="1:10" hidden="1" x14ac:dyDescent="0.2">
      <c r="A588" s="212"/>
      <c r="E588" t="str">
        <f>'Technical page'!B139</f>
        <v>Q2.16</v>
      </c>
      <c r="F588">
        <f>'Technical page'!C139</f>
        <v>4</v>
      </c>
      <c r="G588" s="13" t="str">
        <f>VLOOKUP(E588,'Technical page'!$AU$124:$BD$168,7,0)</f>
        <v>-</v>
      </c>
      <c r="H588" t="str">
        <f t="shared" si="44"/>
        <v>n.a.</v>
      </c>
      <c r="J588" s="14" t="str">
        <f>VLOOKUP(E588,'Chapter 2'!$C$6:$D$282,2,0)</f>
        <v>Jak je navrhována a dokumnetována instalace nových zařízení?</v>
      </c>
    </row>
    <row r="589" spans="1:10" hidden="1" x14ac:dyDescent="0.2">
      <c r="A589" s="212"/>
      <c r="E589" t="str">
        <f>'Technical page'!B140</f>
        <v>Q2.17</v>
      </c>
      <c r="F589">
        <f>'Technical page'!C140</f>
        <v>4</v>
      </c>
      <c r="G589" s="13" t="str">
        <f>VLOOKUP(E589,'Technical page'!$AU$124:$BD$168,7,0)</f>
        <v>-</v>
      </c>
      <c r="H589" t="str">
        <f t="shared" si="44"/>
        <v>n.a.</v>
      </c>
      <c r="J589" s="14" t="str">
        <f>VLOOKUP(E589,'Chapter 2'!$C$6:$D$282,2,0)</f>
        <v>Jakým způsobem probíhá kontrola zřizování instalace?</v>
      </c>
    </row>
    <row r="590" spans="1:10" hidden="1" x14ac:dyDescent="0.2">
      <c r="A590" s="212"/>
      <c r="E590" t="str">
        <f>'Technical page'!B141</f>
        <v>Q2.18</v>
      </c>
      <c r="F590">
        <f>'Technical page'!C141</f>
        <v>4</v>
      </c>
      <c r="G590" s="13" t="str">
        <f>VLOOKUP(E590,'Technical page'!$AU$124:$BD$168,7,0)</f>
        <v>-</v>
      </c>
      <c r="H590" t="str">
        <f t="shared" si="44"/>
        <v>n.a.</v>
      </c>
      <c r="J590" s="14" t="str">
        <f>VLOOKUP(E590,'Chapter 2'!$C$6:$D$282,2,0)</f>
        <v>Jakým způsobem je zaručena ochrana zařízení, aby jediná chyba neměla katastrofické následky?</v>
      </c>
    </row>
    <row r="591" spans="1:10" hidden="1" x14ac:dyDescent="0.2">
      <c r="A591" s="212"/>
      <c r="E591" t="str">
        <f>'Technical page'!B142</f>
        <v>Q2.19</v>
      </c>
      <c r="F591">
        <f>'Technical page'!C142</f>
        <v>3</v>
      </c>
      <c r="G591" s="13" t="str">
        <f>VLOOKUP(E591,'Technical page'!$AU$124:$BD$168,7,0)</f>
        <v>-</v>
      </c>
      <c r="H591" t="str">
        <f t="shared" si="44"/>
        <v>n.a.</v>
      </c>
      <c r="J591" s="14" t="str">
        <f>VLOOKUP(E591,'Chapter 2'!$C$6:$D$282,2,0)</f>
        <v>Byly zřízeny programy preventivní údržby a péče, které zaručují bezpečnost provozů, nástrojů a zařízení?</v>
      </c>
    </row>
    <row r="592" spans="1:10" hidden="1" x14ac:dyDescent="0.2">
      <c r="A592" s="212"/>
      <c r="E592" t="str">
        <f>'Technical page'!B143</f>
        <v>Q2.20</v>
      </c>
      <c r="F592">
        <f>'Technical page'!C143</f>
        <v>4</v>
      </c>
      <c r="G592" s="13" t="str">
        <f>VLOOKUP(E592,'Technical page'!$AU$124:$BD$168,7,0)</f>
        <v>-</v>
      </c>
      <c r="H592" t="str">
        <f t="shared" si="44"/>
        <v>n.a.</v>
      </c>
      <c r="J592" s="14" t="str">
        <f>VLOOKUP(E592,'Chapter 2'!$C$6:$D$282,2,0)</f>
        <v>Jakým způsobem se řídí procesy během mimořádných událostí v případě přerušení dodávky energie nebo služeb?</v>
      </c>
    </row>
    <row r="593" spans="1:10" hidden="1" x14ac:dyDescent="0.2">
      <c r="A593" s="212"/>
      <c r="E593" t="str">
        <f>'Technical page'!B144</f>
        <v>Q2.21</v>
      </c>
      <c r="F593">
        <f>'Technical page'!C144</f>
        <v>4</v>
      </c>
      <c r="G593" s="13" t="str">
        <f>VLOOKUP(E593,'Technical page'!$AU$124:$BD$168,7,0)</f>
        <v>-</v>
      </c>
      <c r="H593" t="str">
        <f t="shared" si="44"/>
        <v>n.a.</v>
      </c>
      <c r="J593" s="14" t="str">
        <f>VLOOKUP(E593,'Chapter 2'!$C$6:$D$282,2,0)</f>
        <v>Jak se připravují havarijní plány?</v>
      </c>
    </row>
    <row r="594" spans="1:10" hidden="1" x14ac:dyDescent="0.2">
      <c r="A594" s="212"/>
      <c r="E594" t="str">
        <f>'Technical page'!B145</f>
        <v>Q2.22</v>
      </c>
      <c r="F594">
        <f>'Technical page'!C145</f>
        <v>2</v>
      </c>
      <c r="G594" s="13" t="str">
        <f>VLOOKUP(E594,'Technical page'!$AU$124:$BD$168,7,0)</f>
        <v>-</v>
      </c>
      <c r="H594" t="str">
        <f t="shared" si="44"/>
        <v>n.a.</v>
      </c>
      <c r="J594" s="14" t="str">
        <f>VLOOKUP(E594,'Chapter 2'!$C$6:$D$282,2,0)</f>
        <v>Jakým způsobem jsou zabezpečeny kompetence a školení zaměstnanců a dodavatelů zapojených do procesů?</v>
      </c>
    </row>
    <row r="595" spans="1:10" hidden="1" x14ac:dyDescent="0.2">
      <c r="A595" s="212"/>
      <c r="E595" t="str">
        <f>'Technical page'!B146</f>
        <v>Q2.23</v>
      </c>
      <c r="F595">
        <f>'Technical page'!C146</f>
        <v>4</v>
      </c>
      <c r="G595" s="13" t="str">
        <f>VLOOKUP(E595,'Technical page'!$AU$124:$BD$168,7,0)</f>
        <v>-</v>
      </c>
      <c r="H595" t="str">
        <f t="shared" si="44"/>
        <v>n.a.</v>
      </c>
      <c r="J595" s="14" t="str">
        <f>VLOOKUP(E595,'Chapter 2'!$C$6:$D$282,2,0)</f>
        <v>Jakým způsobem se sdílejí informace o rizicích látek a přípravků?</v>
      </c>
    </row>
    <row r="596" spans="1:10" hidden="1" x14ac:dyDescent="0.2">
      <c r="A596" s="212"/>
      <c r="E596" t="str">
        <f>'Technical page'!B147</f>
        <v>Q2.24</v>
      </c>
      <c r="F596">
        <f>'Technical page'!C147</f>
        <v>3</v>
      </c>
      <c r="G596" s="13" t="str">
        <f>VLOOKUP(E596,'Technical page'!$AU$124:$BD$168,7,0)</f>
        <v>-</v>
      </c>
      <c r="H596" t="str">
        <f t="shared" si="44"/>
        <v>n.a.</v>
      </c>
      <c r="J596" s="14" t="str">
        <f>VLOOKUP(E596,'Chapter 2'!$C$6:$D$282,2,0)</f>
        <v>Jak se sdílejí informace o procesu?</v>
      </c>
    </row>
    <row r="597" spans="1:10" hidden="1" x14ac:dyDescent="0.2">
      <c r="A597" s="212"/>
      <c r="E597" t="str">
        <f>'Technical page'!B148</f>
        <v>Q2.25</v>
      </c>
      <c r="F597">
        <f>'Technical page'!C148</f>
        <v>3</v>
      </c>
      <c r="G597" s="13" t="str">
        <f>VLOOKUP(E597,'Technical page'!$AU$124:$BD$168,7,0)</f>
        <v>-</v>
      </c>
      <c r="H597" t="str">
        <f t="shared" si="44"/>
        <v>n.a.</v>
      </c>
      <c r="J597" s="14" t="str">
        <f>VLOOKUP(E597,'Chapter 2'!$C$6:$D$282,2,0)</f>
        <v>Jakým způsobem organizace hodnotí své logistické partnery z hlediska HSE&amp;S, energetické účinnosti a emisí skleníkových plynů?</v>
      </c>
    </row>
    <row r="598" spans="1:10" hidden="1" x14ac:dyDescent="0.2">
      <c r="A598" s="212"/>
      <c r="E598" t="str">
        <f>'Technical page'!B149</f>
        <v>Q2.26</v>
      </c>
      <c r="F598">
        <f>'Technical page'!C149</f>
        <v>4</v>
      </c>
      <c r="G598" s="13" t="str">
        <f>VLOOKUP(E598,'Technical page'!$AU$124:$BD$168,7,0)</f>
        <v>-</v>
      </c>
      <c r="H598" t="str">
        <f t="shared" si="44"/>
        <v>n.a.</v>
      </c>
      <c r="J598" s="14" t="str">
        <f>VLOOKUP(E598,'Chapter 2'!$C$6:$D$282,2,0)</f>
        <v>Jakým způsobem organizace zabraňuje a reaguje na dopravní nehody?</v>
      </c>
    </row>
    <row r="599" spans="1:10" hidden="1" x14ac:dyDescent="0.2">
      <c r="A599" s="212"/>
      <c r="E599" t="str">
        <f>'Technical page'!B150</f>
        <v>Q2.27</v>
      </c>
      <c r="F599">
        <f>'Technical page'!C150</f>
        <v>4</v>
      </c>
      <c r="G599" s="13" t="str">
        <f>VLOOKUP(E599,'Technical page'!$AU$124:$BD$168,7,0)</f>
        <v>-</v>
      </c>
      <c r="H599" t="str">
        <f t="shared" si="44"/>
        <v>n.a.</v>
      </c>
      <c r="J599" s="14" t="str">
        <f>VLOOKUP(E599,'Chapter 2'!$C$6:$D$282,2,0)</f>
        <v>Jakým způsobem organizace identifikuje bezpečnostní problémy?</v>
      </c>
    </row>
    <row r="600" spans="1:10" hidden="1" x14ac:dyDescent="0.2">
      <c r="A600" s="212"/>
      <c r="E600" t="str">
        <f>'Technical page'!B151</f>
        <v>Q2.28</v>
      </c>
      <c r="F600">
        <f>'Technical page'!C151</f>
        <v>3</v>
      </c>
      <c r="G600" s="13" t="str">
        <f>VLOOKUP(E600,'Technical page'!$AU$124:$BD$168,7,0)</f>
        <v>-</v>
      </c>
      <c r="H600" t="str">
        <f t="shared" si="44"/>
        <v>n.a.</v>
      </c>
      <c r="J600" s="14" t="str">
        <f>VLOOKUP(E600,'Chapter 2'!$C$6:$D$282,2,0)</f>
        <v>Jakým způsobem se kontroluje příchod a odchod pracovníků a materiálu na pracovišti a v oblastech s omezeným vstupem?</v>
      </c>
    </row>
    <row r="601" spans="1:10" hidden="1" x14ac:dyDescent="0.2">
      <c r="A601" s="212"/>
      <c r="E601" t="str">
        <f>'Technical page'!B152</f>
        <v>Q2.29</v>
      </c>
      <c r="F601">
        <f>'Technical page'!C152</f>
        <v>4</v>
      </c>
      <c r="G601" s="13" t="str">
        <f>VLOOKUP(E601,'Technical page'!$AU$124:$BD$168,7,0)</f>
        <v>-</v>
      </c>
      <c r="H601" t="str">
        <f t="shared" si="44"/>
        <v>n.a.</v>
      </c>
      <c r="J601" s="14" t="str">
        <f>VLOOKUP(E601,'Chapter 2'!$C$6:$D$282,2,0)</f>
        <v>Jakým způsobem se kontroluje kybernetická bezpečnost?</v>
      </c>
    </row>
    <row r="602" spans="1:10" hidden="1" x14ac:dyDescent="0.2">
      <c r="A602" s="212"/>
      <c r="E602" t="str">
        <f>'Technical page'!B153</f>
        <v>Q2.30</v>
      </c>
      <c r="F602">
        <f>'Technical page'!C153</f>
        <v>3</v>
      </c>
      <c r="G602" s="13" t="str">
        <f>VLOOKUP(E602,'Technical page'!$AU$124:$BD$168,7,0)</f>
        <v>-</v>
      </c>
      <c r="H602" t="str">
        <f t="shared" si="44"/>
        <v>n.a.</v>
      </c>
      <c r="J602" s="14" t="str">
        <f>VLOOKUP(E602,'Chapter 2'!$C$6:$D$282,2,0)</f>
        <v>Jakým způsobem probíhá komunikace a výměna informací v případě bezpečnostní krize?</v>
      </c>
    </row>
    <row r="603" spans="1:10" hidden="1" x14ac:dyDescent="0.2">
      <c r="A603" s="212"/>
      <c r="E603" t="str">
        <f>'Technical page'!B154</f>
        <v>Q2.31</v>
      </c>
      <c r="F603">
        <f>'Technical page'!C154</f>
        <v>2</v>
      </c>
      <c r="G603" s="13" t="str">
        <f>VLOOKUP(E603,'Technical page'!$AU$124:$BD$168,7,0)</f>
        <v>-</v>
      </c>
      <c r="H603" t="str">
        <f t="shared" si="44"/>
        <v>n.a.</v>
      </c>
      <c r="J603" s="14" t="str">
        <f>VLOOKUP(E603,'Chapter 2'!$C$6:$D$282,2,0)</f>
        <v>Jak se organizace vyrovnává s podezřelým chováním (včetně rizik radikalizace = souhlas a podopra extrémních názorů)</v>
      </c>
    </row>
    <row r="604" spans="1:10" hidden="1" x14ac:dyDescent="0.2">
      <c r="A604" s="212"/>
      <c r="E604" t="str">
        <f>'Technical page'!B155</f>
        <v>Q2.32</v>
      </c>
      <c r="F604">
        <f>'Technical page'!C155</f>
        <v>4</v>
      </c>
      <c r="G604" s="13" t="str">
        <f>VLOOKUP(E604,'Technical page'!$AU$124:$BD$168,7,0)</f>
        <v>-</v>
      </c>
      <c r="H604" t="str">
        <f t="shared" si="44"/>
        <v>n.a.</v>
      </c>
      <c r="J604" s="14" t="str">
        <f>VLOOKUP(E604,'Chapter 2'!$C$6:$D$282,2,0)</f>
        <v xml:space="preserve">Jakým způsobem školí organizace pracovníky v oblasti ostrahy ve vazbě na bezpečnostní rizika?  </v>
      </c>
    </row>
    <row r="605" spans="1:10" x14ac:dyDescent="0.2">
      <c r="A605" s="212"/>
      <c r="E605" t="str">
        <f>'Technical page'!B156</f>
        <v>Q2.33</v>
      </c>
      <c r="F605">
        <f>'Technical page'!C156</f>
        <v>2</v>
      </c>
      <c r="G605" s="13">
        <f>VLOOKUP(E605,'Technical page'!$AU$124:$BD$168,7,0)</f>
        <v>3</v>
      </c>
      <c r="H605" t="str">
        <f t="shared" si="44"/>
        <v>increase score</v>
      </c>
      <c r="J605" s="14" t="str">
        <f>VLOOKUP(E605,'Chapter 2'!$C$6:$D$282,2,0)</f>
        <v>Jakým způsobem se posuzuje potenciální vliv organizace na životní prostředí?</v>
      </c>
    </row>
    <row r="606" spans="1:10" x14ac:dyDescent="0.2">
      <c r="A606" s="212"/>
      <c r="E606" t="str">
        <f>'Technical page'!B157</f>
        <v>Q2.34</v>
      </c>
      <c r="F606">
        <f>'Technical page'!C157</f>
        <v>4</v>
      </c>
      <c r="G606" s="13">
        <f>VLOOKUP(E606,'Technical page'!$AU$124:$BD$168,7,0)</f>
        <v>4</v>
      </c>
      <c r="H606" t="str">
        <f t="shared" si="44"/>
        <v>compliant</v>
      </c>
      <c r="J606" s="14" t="str">
        <f>VLOOKUP(E606,'Chapter 2'!$C$6:$D$282,2,0)</f>
        <v>Jakým způsobem se řídí environmentální výkonnost?</v>
      </c>
    </row>
    <row r="607" spans="1:10" x14ac:dyDescent="0.2">
      <c r="A607" s="212"/>
      <c r="E607" t="str">
        <f>'Technical page'!B158</f>
        <v>Q2.35</v>
      </c>
      <c r="F607">
        <f>'Technical page'!C158</f>
        <v>3</v>
      </c>
      <c r="G607" s="13">
        <f>VLOOKUP(E607,'Technical page'!$AU$124:$BD$168,7,0)</f>
        <v>3</v>
      </c>
      <c r="H607" t="str">
        <f t="shared" si="44"/>
        <v>compliant</v>
      </c>
      <c r="J607" s="14" t="str">
        <f>VLOOKUP(E607,'Chapter 2'!$C$6:$D$282,2,0)</f>
        <v>Jak organizace nakládá s odpadem?</v>
      </c>
    </row>
    <row r="608" spans="1:10" x14ac:dyDescent="0.2">
      <c r="A608" s="212"/>
      <c r="E608" t="str">
        <f>'Technical page'!B159</f>
        <v>Q2.36</v>
      </c>
      <c r="F608">
        <f>'Technical page'!C159</f>
        <v>2</v>
      </c>
      <c r="G608" s="13">
        <f>VLOOKUP(E608,'Technical page'!$AU$124:$BD$168,7,0)</f>
        <v>3</v>
      </c>
      <c r="H608" t="str">
        <f t="shared" si="44"/>
        <v>increase score</v>
      </c>
      <c r="J608" s="14" t="str">
        <f>VLOOKUP(E608,'Chapter 2'!$C$6:$D$282,2,0)</f>
        <v>Jakým způsobem řídí organizace rizika týkající se podzemních vod?</v>
      </c>
    </row>
    <row r="609" spans="1:10" x14ac:dyDescent="0.2">
      <c r="A609" s="212"/>
      <c r="E609" t="str">
        <f>'Technical page'!B160</f>
        <v>Q2.37</v>
      </c>
      <c r="F609">
        <f>'Technical page'!C160</f>
        <v>2</v>
      </c>
      <c r="G609" s="13">
        <f>VLOOKUP(E609,'Technical page'!$AU$124:$BD$168,7,0)</f>
        <v>3</v>
      </c>
      <c r="H609" t="str">
        <f t="shared" si="44"/>
        <v>increase score</v>
      </c>
      <c r="J609" s="14" t="str">
        <f>VLOOKUP(E609,'Chapter 2'!$C$6:$D$282,2,0)</f>
        <v>Jakým způsobem řídí organizace rizika týkající se znečištění půdy?</v>
      </c>
    </row>
    <row r="610" spans="1:10" x14ac:dyDescent="0.2">
      <c r="A610" s="212"/>
      <c r="E610" t="str">
        <f>'Technical page'!B161</f>
        <v>Q2.38</v>
      </c>
      <c r="F610">
        <f>'Technical page'!C161</f>
        <v>3</v>
      </c>
      <c r="G610" s="13">
        <f>VLOOKUP(E610,'Technical page'!$AU$124:$BD$168,7,0)</f>
        <v>3</v>
      </c>
      <c r="H610" t="str">
        <f t="shared" si="44"/>
        <v>compliant</v>
      </c>
      <c r="J610" s="14" t="str">
        <f>VLOOKUP(E610,'Chapter 2'!$C$6:$D$282,2,0)</f>
        <v xml:space="preserve">Jakým způsobem řídí organizace existující znečištění půdy?
</v>
      </c>
    </row>
    <row r="611" spans="1:10" x14ac:dyDescent="0.2">
      <c r="A611" s="212"/>
      <c r="E611" t="str">
        <f>'Technical page'!B162</f>
        <v>Q2.39</v>
      </c>
      <c r="F611">
        <f>'Technical page'!C162</f>
        <v>3</v>
      </c>
      <c r="G611" s="13">
        <f>VLOOKUP(E611,'Technical page'!$AU$124:$BD$168,7,0)</f>
        <v>3</v>
      </c>
      <c r="H611" t="str">
        <f t="shared" si="44"/>
        <v>compliant</v>
      </c>
      <c r="J611" s="14" t="str">
        <f>VLOOKUP(E611,'Chapter 2'!$C$6:$D$282,2,0)</f>
        <v>Jakým způsobem organizace řídí své emise škodlivin do ovzduší?</v>
      </c>
    </row>
    <row r="612" spans="1:10" x14ac:dyDescent="0.2">
      <c r="A612" s="212"/>
      <c r="E612" t="str">
        <f>'Technical page'!B163</f>
        <v>Q2.40</v>
      </c>
      <c r="F612">
        <f>'Technical page'!C163</f>
        <v>3</v>
      </c>
      <c r="G612" s="13">
        <f>VLOOKUP(E612,'Technical page'!$AU$124:$BD$168,7,0)</f>
        <v>3</v>
      </c>
      <c r="H612" t="str">
        <f t="shared" si="44"/>
        <v>compliant</v>
      </c>
      <c r="J612" s="14" t="str">
        <f>VLOOKUP(E612,'Chapter 2'!$C$6:$D$282,2,0)</f>
        <v>Jakým způsobem organizace řídí své emise škodlivin do vody?</v>
      </c>
    </row>
    <row r="613" spans="1:10" x14ac:dyDescent="0.2">
      <c r="A613" s="212"/>
      <c r="E613" t="str">
        <f>'Technical page'!B164</f>
        <v>Q2.41</v>
      </c>
      <c r="F613">
        <f>'Technical page'!C164</f>
        <v>2</v>
      </c>
      <c r="G613" s="13">
        <f>VLOOKUP(E613,'Technical page'!$AU$124:$BD$168,7,0)</f>
        <v>3</v>
      </c>
      <c r="H613" t="str">
        <f t="shared" si="44"/>
        <v>increase score</v>
      </c>
      <c r="J613" s="14" t="str">
        <f>VLOOKUP(E613,'Chapter 2'!$C$6:$D$282,2,0)</f>
        <v>Jakým způsobem organizace řídí své emise hluku?</v>
      </c>
    </row>
    <row r="614" spans="1:10" x14ac:dyDescent="0.2">
      <c r="A614" s="212"/>
      <c r="E614" t="str">
        <f>'Technical page'!B165</f>
        <v>Q2.42</v>
      </c>
      <c r="F614">
        <f>'Technical page'!C165</f>
        <v>2</v>
      </c>
      <c r="G614" s="13">
        <f>VLOOKUP(E614,'Technical page'!$AU$124:$BD$168,7,0)</f>
        <v>3</v>
      </c>
      <c r="H614" t="str">
        <f t="shared" si="44"/>
        <v>increase score</v>
      </c>
      <c r="J614" s="14" t="str">
        <f>VLOOKUP(E614,'Chapter 2'!$C$6:$D$282,2,0)</f>
        <v>Jakým způsobem organizace řídí své emise zápachu?</v>
      </c>
    </row>
    <row r="615" spans="1:10" x14ac:dyDescent="0.2">
      <c r="A615" s="212"/>
      <c r="E615" t="str">
        <f>'Technical page'!B166</f>
        <v>Q2.43</v>
      </c>
      <c r="F615">
        <f>'Technical page'!C166</f>
        <v>3</v>
      </c>
      <c r="G615" s="13">
        <f>VLOOKUP(E615,'Technical page'!$AU$124:$BD$168,7,0)</f>
        <v>3</v>
      </c>
      <c r="H615" t="str">
        <f t="shared" si="44"/>
        <v>compliant</v>
      </c>
      <c r="J615" s="14" t="str">
        <f>VLOOKUP(E615,'Chapter 2'!$C$6:$D$282,2,0)</f>
        <v>Jakým způsobem organizace zabraňuje a řídí havarijní emise do prostředí?</v>
      </c>
    </row>
    <row r="616" spans="1:10" x14ac:dyDescent="0.2">
      <c r="A616" s="212"/>
      <c r="E616" t="str">
        <f>'Technical page'!B167</f>
        <v>Q2.44</v>
      </c>
      <c r="F616">
        <f>'Technical page'!C167</f>
        <v>3</v>
      </c>
      <c r="G616" s="13">
        <f>VLOOKUP(E616,'Technical page'!$AU$124:$BD$168,7,0)</f>
        <v>3</v>
      </c>
      <c r="H616" t="str">
        <f t="shared" si="44"/>
        <v>compliant</v>
      </c>
      <c r="J616" s="14" t="str">
        <f>VLOOKUP(E616,'Chapter 2'!$C$6:$D$282,2,0)</f>
        <v>Jakým způsobem zajišťuje organizace správně kompetence všech pracovníků, týkající se environmentálních požadavků, které souvisejí s jejich pracovní náplní?</v>
      </c>
    </row>
    <row r="617" spans="1:10" x14ac:dyDescent="0.2">
      <c r="A617" s="212"/>
      <c r="E617" t="str">
        <f>'Technical page'!B168</f>
        <v>Q2.45</v>
      </c>
      <c r="F617">
        <f>'Technical page'!C168</f>
        <v>1</v>
      </c>
      <c r="G617" s="13">
        <f>VLOOKUP(E617,'Technical page'!$AU$124:$BD$168,7,0)</f>
        <v>2</v>
      </c>
      <c r="H617" t="str">
        <f t="shared" si="44"/>
        <v>increase score</v>
      </c>
      <c r="J617" s="14" t="str">
        <f>VLOOKUP(E617,'Chapter 2'!$C$6:$D$282,2,0)</f>
        <v>Jakým způsobem jsou zainteresované strany organizace informovány o environmentálních aspektech a jejich možných dopadech?</v>
      </c>
    </row>
    <row r="618" spans="1:10" x14ac:dyDescent="0.2">
      <c r="A618" s="212"/>
      <c r="E618" s="45" t="s">
        <v>56</v>
      </c>
    </row>
    <row r="619" spans="1:10" hidden="1" x14ac:dyDescent="0.2">
      <c r="A619" s="212"/>
      <c r="E619" t="str">
        <f>'Technical page'!$B$406</f>
        <v>Q3.1</v>
      </c>
      <c r="F619" s="8">
        <f>'Technical page'!$C$406</f>
        <v>3</v>
      </c>
      <c r="G619" s="13" t="str">
        <f>VLOOKUP(E619,'Technical page'!$AU$406:$BD$418,7,0)</f>
        <v>-</v>
      </c>
      <c r="H619" t="str">
        <f t="shared" ref="H619:H628" si="45">IF(G619="-","n.a.",IF(F619-G619&gt;-1,"compliant","increase score"))</f>
        <v>n.a.</v>
      </c>
      <c r="J619" s="14" t="str">
        <f>VLOOKUP(E619,'Chapter 3'!$C$6:$D$89,2,0)</f>
        <v>Zavedla organizace proces pro navrhování a vývoj nových 
produktů a služeb?</v>
      </c>
    </row>
    <row r="620" spans="1:10" hidden="1" x14ac:dyDescent="0.2">
      <c r="A620" s="212"/>
      <c r="E620" t="str">
        <f>'Technical page'!$B$407</f>
        <v>Q3.2</v>
      </c>
      <c r="F620" s="8">
        <f>'Technical page'!$C$407</f>
        <v>2</v>
      </c>
      <c r="G620" s="13" t="str">
        <f>VLOOKUP(E620,'Technical page'!$AU$406:$BD$418,7,0)</f>
        <v>-</v>
      </c>
      <c r="H620" t="str">
        <f t="shared" si="45"/>
        <v>n.a.</v>
      </c>
      <c r="J620" s="14" t="str">
        <f>VLOOKUP(E620,'Chapter 3'!$C$6:$D$89,2,0)</f>
        <v xml:space="preserve">Má organizace k dispozici proces hodnocení a stanovení priorit svých produktů pro charakterizaci rizik a řízení rizik?
</v>
      </c>
    </row>
    <row r="621" spans="1:10" hidden="1" x14ac:dyDescent="0.2">
      <c r="A621" s="212"/>
      <c r="E621" t="str">
        <f>'Technical page'!$B$408</f>
        <v>Q3.3</v>
      </c>
      <c r="F621" s="8">
        <f>'Technical page'!$C$408</f>
        <v>4</v>
      </c>
      <c r="G621" s="13" t="str">
        <f>VLOOKUP(E621,'Technical page'!$AU$406:$BD$418,7,0)</f>
        <v>-</v>
      </c>
      <c r="H621" t="str">
        <f t="shared" si="45"/>
        <v>n.a.</v>
      </c>
      <c r="J621" s="14" t="str">
        <f>VLOOKUP(E621,'Chapter 3'!$C$6:$D$89,2,0)</f>
        <v>Zavedla organizace systém pro sledování použitelnosti, změn a dodržování interních a externích požadavků souvisejících s řízením bezpečnosti chemických látek?</v>
      </c>
    </row>
    <row r="622" spans="1:10" hidden="1" x14ac:dyDescent="0.2">
      <c r="A622" s="212"/>
      <c r="E622" t="str">
        <f>'Technical page'!$B$409</f>
        <v>Q3.4</v>
      </c>
      <c r="F622" s="8">
        <f>'Technical page'!$C$409</f>
        <v>3</v>
      </c>
      <c r="G622" s="13" t="str">
        <f>VLOOKUP(E622,'Technical page'!$AU$406:$BD$418,7,0)</f>
        <v>-</v>
      </c>
      <c r="H622" t="str">
        <f t="shared" si="45"/>
        <v>n.a.</v>
      </c>
      <c r="J622" s="14" t="str">
        <f>VLOOKUP(E622,'Chapter 3'!$C$6:$D$89,2,0)</f>
        <v>Zavedla organizace systém na správu existujících informací o rizicích svých produktů?</v>
      </c>
    </row>
    <row r="623" spans="1:10" hidden="1" x14ac:dyDescent="0.2">
      <c r="A623" s="212"/>
      <c r="E623" t="str">
        <f>'Technical page'!$B$410</f>
        <v>Q3.5</v>
      </c>
      <c r="F623" s="8">
        <f>'Technical page'!$C$410</f>
        <v>4</v>
      </c>
      <c r="G623" s="13" t="str">
        <f>VLOOKUP(E623,'Technical page'!$AU$406:$BD$418,7,0)</f>
        <v>-</v>
      </c>
      <c r="H623" t="str">
        <f t="shared" si="45"/>
        <v>n.a.</v>
      </c>
      <c r="J623" s="14" t="str">
        <f>VLOOKUP(E623,'Chapter 3'!$C$6:$D$89,2,0)</f>
        <v>Zavedla organizace proces řízení informací o používání a expozici svých produktů?</v>
      </c>
    </row>
    <row r="624" spans="1:10" hidden="1" x14ac:dyDescent="0.2">
      <c r="A624" s="212"/>
      <c r="E624" t="str">
        <f>'Technical page'!$B$411</f>
        <v>Q3.6</v>
      </c>
      <c r="F624" s="8">
        <f>'Technical page'!$C$411</f>
        <v>2</v>
      </c>
      <c r="G624" s="13" t="str">
        <f>VLOOKUP(E624,'Technical page'!$AU$406:$BD$418,7,0)</f>
        <v>-</v>
      </c>
      <c r="H624" t="str">
        <f t="shared" si="45"/>
        <v>n.a.</v>
      </c>
      <c r="J624" s="14" t="str">
        <f>VLOOKUP(E624,'Chapter 3'!$C$6:$D$89,2,0)</f>
        <v>Zavedla organizace proces na správu nových informací?</v>
      </c>
    </row>
    <row r="625" spans="1:10" hidden="1" x14ac:dyDescent="0.2">
      <c r="A625" s="212"/>
      <c r="E625" t="str">
        <f>'Technical page'!$B$412</f>
        <v>Q3.7</v>
      </c>
      <c r="F625" s="8">
        <f>'Technical page'!$C$412</f>
        <v>4</v>
      </c>
      <c r="G625" s="13" t="str">
        <f>VLOOKUP(E625,'Technical page'!$AU$406:$BD$418,7,0)</f>
        <v>-</v>
      </c>
      <c r="H625" t="str">
        <f t="shared" si="45"/>
        <v>n.a.</v>
      </c>
      <c r="J625" s="14" t="str">
        <f>VLOOKUP(E625,'Chapter 3'!$C$6:$D$89,2,0)</f>
        <v>Zavedla organizace proces charakterizace rizik na základě shromážděných informací?</v>
      </c>
    </row>
    <row r="626" spans="1:10" hidden="1" x14ac:dyDescent="0.2">
      <c r="A626" s="212"/>
      <c r="E626" t="str">
        <f>'Technical page'!$B$413</f>
        <v>Q3.8</v>
      </c>
      <c r="F626" s="8">
        <f>'Technical page'!$C$413</f>
        <v>4</v>
      </c>
      <c r="G626" s="13" t="str">
        <f>VLOOKUP(E626,'Technical page'!$AU$406:$BD$418,7,0)</f>
        <v>-</v>
      </c>
      <c r="H626" t="str">
        <f t="shared" si="45"/>
        <v>n.a.</v>
      </c>
      <c r="J626" s="14" t="str">
        <f>VLOOKUP(E626,'Chapter 3'!$C$6:$D$89,2,0)</f>
        <v>Zavedla organizace proces řízení rizik na základě shromážděných informací?</v>
      </c>
    </row>
    <row r="627" spans="1:10" hidden="1" x14ac:dyDescent="0.2">
      <c r="A627" s="212"/>
      <c r="E627" t="str">
        <f>'Technical page'!$B$414</f>
        <v>Q3.9</v>
      </c>
      <c r="F627" s="8">
        <f>'Technical page'!$C$414</f>
        <v>4</v>
      </c>
      <c r="G627" s="13" t="str">
        <f>VLOOKUP(E627,'Technical page'!$AU$406:$BD$418,7,0)</f>
        <v>-</v>
      </c>
      <c r="H627" t="str">
        <f t="shared" si="45"/>
        <v>n.a.</v>
      </c>
      <c r="J627" s="14" t="str">
        <f>VLOOKUP(E627,'Chapter 3'!$C$6:$D$89,2,0)</f>
        <v xml:space="preserve">Zavedla organizace účinný proces sledování svých produktů po dodání a provádění nápravných opatření?
</v>
      </c>
    </row>
    <row r="628" spans="1:10" hidden="1" x14ac:dyDescent="0.2">
      <c r="A628" s="212"/>
      <c r="E628" t="str">
        <f>'Technical page'!$B$415</f>
        <v>Q3.10</v>
      </c>
      <c r="F628" s="8">
        <f>'Technical page'!$C$415</f>
        <v>3</v>
      </c>
      <c r="G628" s="13" t="str">
        <f>VLOOKUP(E628,'Technical page'!$AU$406:$BD$418,7,0)</f>
        <v>-</v>
      </c>
      <c r="H628" t="str">
        <f t="shared" si="45"/>
        <v>n.a.</v>
      </c>
      <c r="J628" s="14" t="str">
        <f>VLOOKUP(E628,'Chapter 3'!$C$6:$D$89,2,0)</f>
        <v>Poskytuje organizace efektivní komunikaci v rámci dodavatelského řetězce ohledně opatření k řízení rizik, které se vztahují na jejich produkty?</v>
      </c>
    </row>
    <row r="629" spans="1:10" x14ac:dyDescent="0.2">
      <c r="A629" s="212"/>
      <c r="E629" s="45" t="s">
        <v>414</v>
      </c>
      <c r="F629" s="8"/>
      <c r="G629" s="13"/>
    </row>
    <row r="630" spans="1:10" hidden="1" x14ac:dyDescent="0.2">
      <c r="A630" s="212"/>
      <c r="E630" t="str">
        <f>'Technical page'!B482</f>
        <v>Q4.1</v>
      </c>
      <c r="F630">
        <f>'Technical page'!C482</f>
        <v>2</v>
      </c>
      <c r="G630" s="13" t="str">
        <f>VLOOKUP(E630,'Technical page'!$AU$482:$BD$489,7,0)</f>
        <v>-</v>
      </c>
      <c r="H630" t="str">
        <f t="shared" ref="H630" si="46">IF(G630="-","n.a.",IF(F630-G630&gt;-1,"compliant","increase score"))</f>
        <v>n.a.</v>
      </c>
      <c r="J630" s="14" t="str">
        <f>VLOOKUP(E630,'Chapter 4'!$C$6:$D$91,2,0)</f>
        <v>Jak se organizace zavázala k odpovědnému získávání zdrojů?</v>
      </c>
    </row>
    <row r="631" spans="1:10" hidden="1" x14ac:dyDescent="0.2">
      <c r="A631" s="212"/>
      <c r="E631" t="str">
        <f>'Technical page'!B483</f>
        <v>Q4.2</v>
      </c>
      <c r="F631">
        <f>'Technical page'!C483</f>
        <v>4</v>
      </c>
      <c r="G631" s="13" t="str">
        <f>VLOOKUP(E631,'Technical page'!$AU$482:$BD$489,7,0)</f>
        <v>-</v>
      </c>
      <c r="H631" t="str">
        <f t="shared" ref="H631:H637" si="47">IF(G631="-","n.a.",IF(F631-G631&gt;-1,"compliant","increase score"))</f>
        <v>n.a.</v>
      </c>
      <c r="J631" s="14" t="str">
        <f>VLOOKUP(E631,'Chapter 4'!$C$6:$D$91,2,0)</f>
        <v>Jak organizace zlepšuje spolupráci v dodavatelském řetězci?</v>
      </c>
    </row>
    <row r="632" spans="1:10" hidden="1" x14ac:dyDescent="0.2">
      <c r="A632" s="212"/>
      <c r="E632" t="str">
        <f>'Technical page'!B484</f>
        <v>Q4.3</v>
      </c>
      <c r="F632">
        <f>'Technical page'!C484</f>
        <v>4</v>
      </c>
      <c r="G632" s="13" t="str">
        <f>VLOOKUP(E632,'Technical page'!$AU$482:$BD$489,7,0)</f>
        <v>-</v>
      </c>
      <c r="H632" t="str">
        <f t="shared" si="47"/>
        <v>n.a.</v>
      </c>
      <c r="J632" s="14" t="str">
        <f>VLOOKUP(E632,'Chapter 4'!$C$6:$D$91,2,0)</f>
        <v>Jakým způsobem vyjadřuje organizace svůj závazek vůči podnikatelské etice?</v>
      </c>
    </row>
    <row r="633" spans="1:10" hidden="1" x14ac:dyDescent="0.2">
      <c r="A633" s="212"/>
      <c r="E633" t="str">
        <f>'Technical page'!B485</f>
        <v>Q4.4</v>
      </c>
      <c r="F633">
        <f>'Technical page'!C485</f>
        <v>4</v>
      </c>
      <c r="G633" s="13" t="str">
        <f>VLOOKUP(E633,'Technical page'!$AU$482:$BD$489,7,0)</f>
        <v>-</v>
      </c>
      <c r="H633" t="str">
        <f t="shared" si="47"/>
        <v>n.a.</v>
      </c>
      <c r="J633" s="14" t="str">
        <f>VLOOKUP(E633,'Chapter 4'!$C$6:$D$91,2,0)</f>
        <v>Jakým způsobem řeší organizace sociální problematiku a lidská práva v rámci spolupráce s obchodními partnery?</v>
      </c>
    </row>
    <row r="634" spans="1:10" hidden="1" x14ac:dyDescent="0.2">
      <c r="A634" s="212"/>
      <c r="E634" t="str">
        <f>'Technical page'!B486</f>
        <v>Q4.5</v>
      </c>
      <c r="F634">
        <f>'Technical page'!C486</f>
        <v>4</v>
      </c>
      <c r="G634" s="13" t="str">
        <f>VLOOKUP(E634,'Technical page'!$AU$482:$BD$489,7,0)</f>
        <v>-</v>
      </c>
      <c r="H634" t="str">
        <f t="shared" si="47"/>
        <v>n.a.</v>
      </c>
      <c r="J634" s="14" t="str">
        <f>VLOOKUP(E634,'Chapter 4'!$C$6:$D$91,2,0)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row>
    <row r="635" spans="1:10" hidden="1" x14ac:dyDescent="0.2">
      <c r="A635" s="212"/>
      <c r="E635" t="str">
        <f>'Technical page'!B487</f>
        <v>Q4.6</v>
      </c>
      <c r="F635">
        <f>'Technical page'!C487</f>
        <v>3</v>
      </c>
      <c r="G635" s="13" t="str">
        <f>VLOOKUP(E635,'Technical page'!$AU$482:$BD$489,7,0)</f>
        <v>-</v>
      </c>
      <c r="H635" t="str">
        <f t="shared" si="47"/>
        <v>n.a.</v>
      </c>
      <c r="J635" s="14" t="str">
        <f>VLOOKUP(E635,'Chapter 4'!$C$6:$D$91,2,0)</f>
        <v>Jakým způsobem zabezpečuje organizace splnění svých požadavků ze strany logistických partnerů?</v>
      </c>
    </row>
    <row r="636" spans="1:10" hidden="1" x14ac:dyDescent="0.2">
      <c r="A636" s="212"/>
      <c r="E636" t="str">
        <f>'Technical page'!B488</f>
        <v>Q4.7</v>
      </c>
      <c r="F636">
        <f>'Technical page'!C488</f>
        <v>3</v>
      </c>
      <c r="G636" s="13" t="str">
        <f>VLOOKUP(E636,'Technical page'!$AU$482:$BD$489,7,0)</f>
        <v>-</v>
      </c>
      <c r="H636" t="str">
        <f t="shared" si="47"/>
        <v>n.a.</v>
      </c>
      <c r="J636" s="14" t="str">
        <f>VLOOKUP(E636,'Chapter 4'!$C$6:$D$91,2,0)</f>
        <v>Jakým způsobem organizace chrání a zabezpečuje majetek a údaje následných uživatelů nebo externích poskytovatelů, které se používají nebo začleňují do produktů a služeb?</v>
      </c>
    </row>
    <row r="637" spans="1:10" hidden="1" x14ac:dyDescent="0.2">
      <c r="A637" s="212"/>
      <c r="E637" t="str">
        <f>'Technical page'!B489</f>
        <v>Q4.8</v>
      </c>
      <c r="F637">
        <f>'Technical page'!C489</f>
        <v>4</v>
      </c>
      <c r="G637" s="13" t="str">
        <f>VLOOKUP(E637,'Technical page'!$AU$482:$BD$489,7,0)</f>
        <v>-</v>
      </c>
      <c r="H637" t="str">
        <f t="shared" si="47"/>
        <v>n.a.</v>
      </c>
      <c r="J637" s="14" t="str">
        <f>VLOOKUP(E637,'Chapter 4'!$C$6:$D$91,2,0)</f>
        <v>Co zahrnuje dialog s následnými uživateli?</v>
      </c>
    </row>
    <row r="638" spans="1:10" x14ac:dyDescent="0.2">
      <c r="A638" s="212"/>
      <c r="E638" s="45" t="s">
        <v>415</v>
      </c>
      <c r="G638" s="13"/>
    </row>
    <row r="639" spans="1:10" x14ac:dyDescent="0.2">
      <c r="A639" s="212"/>
      <c r="E639" t="str">
        <f>'Technical page'!B544</f>
        <v>Q5.1</v>
      </c>
      <c r="F639">
        <f>'Technical page'!C544</f>
        <v>4</v>
      </c>
      <c r="G639" s="13">
        <f>VLOOKUP(E639,'Technical page'!$AU$544:$BD$548,7,0)</f>
        <v>3</v>
      </c>
      <c r="H639" t="str">
        <f t="shared" ref="H639" si="48">IF(G639="-","n.a.",IF(F639-G639&gt;-1,"compliant","increase score"))</f>
        <v>compliant</v>
      </c>
      <c r="J639" s="14" t="str">
        <f>VLOOKUP(E639,'Chapter 5'!$C$6:$D$89,2,0)</f>
        <v>Jakým způsobem zapojuje organizace své externí zainteresované strany a naplňuje jejich očekávání?</v>
      </c>
    </row>
    <row r="640" spans="1:10" x14ac:dyDescent="0.2">
      <c r="A640" s="212"/>
      <c r="E640" t="str">
        <f>'Technical page'!B545</f>
        <v>Q5.2</v>
      </c>
      <c r="F640">
        <f>'Technical page'!C545</f>
        <v>3</v>
      </c>
      <c r="G640" s="13">
        <f>VLOOKUP(E640,'Technical page'!$AU$544:$BD$548,7,0)</f>
        <v>3</v>
      </c>
      <c r="H640" t="str">
        <f t="shared" ref="H640:H643" si="49">IF(G640="-","n.a.",IF(F640-G640&gt;-1,"compliant","increase score"))</f>
        <v>compliant</v>
      </c>
      <c r="J640" s="14" t="str">
        <f>VLOOKUP(E640,'Chapter 5'!$C$6:$D$89,2,0)</f>
        <v>Jakým způsobem vede organizace dialog s veřejností, úřady a dalšími zainteresovanými stranami, včetně místních komunit a zákazníků v souvislosti s HSE&amp;S v rámci jejich činností, produktů a služeb?</v>
      </c>
    </row>
    <row r="641" spans="1:10" x14ac:dyDescent="0.2">
      <c r="A641" s="212"/>
      <c r="E641" t="str">
        <f>'Technical page'!B546</f>
        <v>Q5.3</v>
      </c>
      <c r="F641">
        <f>'Technical page'!C546</f>
        <v>4</v>
      </c>
      <c r="G641" s="13">
        <f>VLOOKUP(E641,'Technical page'!$AU$544:$BD$548,7,0)</f>
        <v>3</v>
      </c>
      <c r="H641" t="str">
        <f t="shared" si="49"/>
        <v>compliant</v>
      </c>
      <c r="J641" s="14" t="str">
        <f>VLOOKUP(E641,'Chapter 5'!$C$6:$D$89,2,0)</f>
        <v>Jakým způsobem zveřejňuje organizace informace týkající se
 HSE&amp;S?</v>
      </c>
    </row>
    <row r="642" spans="1:10" hidden="1" x14ac:dyDescent="0.2">
      <c r="A642" s="212"/>
      <c r="E642" t="str">
        <f>'Technical page'!B547</f>
        <v>Q5.4</v>
      </c>
      <c r="F642">
        <f>'Technical page'!C547</f>
        <v>4</v>
      </c>
      <c r="G642" s="13" t="str">
        <f>VLOOKUP(E642,'Technical page'!$AU$544:$BD$548,7,0)</f>
        <v>-</v>
      </c>
      <c r="H642" t="str">
        <f t="shared" si="49"/>
        <v>n.a.</v>
      </c>
      <c r="J642" s="14" t="str">
        <f>VLOOKUP(E642,'Chapter 5'!$C$6:$D$89,2,0)</f>
        <v>Jakým způsobem podporuje organizace místní komunity?</v>
      </c>
    </row>
    <row r="643" spans="1:10" hidden="1" x14ac:dyDescent="0.2">
      <c r="A643" s="212"/>
      <c r="E643" t="str">
        <f>'Technical page'!B548</f>
        <v>Q5.5</v>
      </c>
      <c r="F643">
        <f>'Technical page'!C548</f>
        <v>4</v>
      </c>
      <c r="G643" s="13" t="str">
        <f>VLOOKUP(E643,'Technical page'!$AU$544:$BD$548,7,0)</f>
        <v>-</v>
      </c>
      <c r="H643" t="str">
        <f t="shared" si="49"/>
        <v>n.a.</v>
      </c>
      <c r="J643" s="14" t="str">
        <f>VLOOKUP(E643,'Chapter 5'!$C$6:$D$89,2,0)</f>
        <v>Jakým způsobem stimuluje organizace místní zaměstnanost a vzdělávání?</v>
      </c>
    </row>
    <row r="644" spans="1:10" x14ac:dyDescent="0.2">
      <c r="A644" s="212"/>
      <c r="E644" s="45" t="s">
        <v>416</v>
      </c>
      <c r="G644" s="13"/>
    </row>
    <row r="645" spans="1:10" hidden="1" x14ac:dyDescent="0.2">
      <c r="A645" s="212"/>
      <c r="E645" t="str">
        <f>'Technical page'!B584</f>
        <v>Q6.1</v>
      </c>
      <c r="F645">
        <f>'Technical page'!C584</f>
        <v>3</v>
      </c>
      <c r="G645" s="13" t="str">
        <f>VLOOKUP(E645,'Technical page'!$AU$584:$BD$600,7,0)</f>
        <v>-</v>
      </c>
      <c r="H645" t="str">
        <f>IF(G645="-","n.a.",IF(F645-G645&gt;-1,"compliant","increase score"))</f>
        <v>n.a.</v>
      </c>
      <c r="J645" s="14" t="str">
        <f>VLOOKUP(E645,'Chapter 6'!$C$6:$D$120,2,0)</f>
        <v>Jakým způsobem definuje organizace významné problémy a závažnost?</v>
      </c>
    </row>
    <row r="646" spans="1:10" hidden="1" x14ac:dyDescent="0.2">
      <c r="A646" s="212"/>
      <c r="E646" t="str">
        <f>'Technical page'!B585</f>
        <v>Q6.2</v>
      </c>
      <c r="F646">
        <f>'Technical page'!C585</f>
        <v>4</v>
      </c>
      <c r="G646" s="13" t="str">
        <f>VLOOKUP(E646,'Technical page'!$AU$584:$BD$600,7,0)</f>
        <v>-</v>
      </c>
      <c r="H646" t="str">
        <f t="shared" ref="H646:H661" si="50">IF(G646="-","n.a.",IF(F646-G646&gt;-1,"compliant","increase score"))</f>
        <v>n.a.</v>
      </c>
      <c r="J646" s="14" t="str">
        <f>VLOOKUP(E646,'Chapter 6'!$C$6:$D$120,2,0)</f>
        <v>Jakým způsobem hodlá organizace přispívat k udržitelnému rozvoji?</v>
      </c>
    </row>
    <row r="647" spans="1:10" hidden="1" x14ac:dyDescent="0.2">
      <c r="A647" s="212"/>
      <c r="E647" t="str">
        <f>'Technical page'!B586</f>
        <v>Q6.3</v>
      </c>
      <c r="F647">
        <f>'Technical page'!C586</f>
        <v>3</v>
      </c>
      <c r="G647" s="13" t="str">
        <f>VLOOKUP(E647,'Technical page'!$AU$584:$BD$600,7,0)</f>
        <v>-</v>
      </c>
      <c r="H647" t="str">
        <f t="shared" si="50"/>
        <v>n.a.</v>
      </c>
      <c r="J647" s="14" t="str">
        <f>VLOOKUP(E647,'Chapter 6'!$C$6:$D$120,2,0)</f>
        <v>Jakým způsobem komunikuje organizace zainteresovaných stran na téma udržitelnosti?</v>
      </c>
    </row>
    <row r="648" spans="1:10" hidden="1" x14ac:dyDescent="0.2">
      <c r="A648" s="212"/>
      <c r="E648" t="str">
        <f>'Technical page'!B587</f>
        <v>Q6.4</v>
      </c>
      <c r="F648">
        <f>'Technical page'!C587</f>
        <v>2</v>
      </c>
      <c r="G648" s="13" t="str">
        <f>VLOOKUP(E648,'Technical page'!$AU$584:$BD$600,7,0)</f>
        <v>-</v>
      </c>
      <c r="H648" t="str">
        <f t="shared" si="50"/>
        <v>n.a.</v>
      </c>
      <c r="J648" s="14" t="str">
        <f>VLOOKUP(E648,'Chapter 6'!$C$6:$D$120,2,0)</f>
        <v>Má organizace zavedený proces navrhování výrobků s lepšími výsledky udržitelnosti?</v>
      </c>
    </row>
    <row r="649" spans="1:10" hidden="1" x14ac:dyDescent="0.2">
      <c r="A649" s="212"/>
      <c r="E649" t="str">
        <f>'Technical page'!B588</f>
        <v>Q6.5</v>
      </c>
      <c r="F649">
        <f>'Technical page'!C588</f>
        <v>2</v>
      </c>
      <c r="G649" s="13" t="str">
        <f>VLOOKUP(E649,'Technical page'!$AU$584:$BD$600,7,0)</f>
        <v>-</v>
      </c>
      <c r="H649" t="str">
        <f t="shared" si="50"/>
        <v>n.a.</v>
      </c>
      <c r="J649" s="14" t="str">
        <f>VLOOKUP(E649,'Chapter 6'!$C$6:$D$120,2,0)</f>
        <v>Jakým způsobem zvyšuje organizace efektivnost zdrojů ve svých výrobních procesech?</v>
      </c>
    </row>
    <row r="650" spans="1:10" hidden="1" x14ac:dyDescent="0.2">
      <c r="A650" s="212"/>
      <c r="E650" t="str">
        <f>'Technical page'!B589</f>
        <v>Q6.6</v>
      </c>
      <c r="F650">
        <f>'Technical page'!C589</f>
        <v>3</v>
      </c>
      <c r="G650" s="13" t="str">
        <f>VLOOKUP(E650,'Technical page'!$AU$584:$BD$600,7,0)</f>
        <v>-</v>
      </c>
      <c r="H650" t="str">
        <f t="shared" si="50"/>
        <v>n.a.</v>
      </c>
      <c r="J650" s="14" t="str">
        <f>VLOOKUP(E650,'Chapter 6'!$C$6:$D$120,2,0)</f>
        <v>Jakým způsobem stimuluje organizace oběhové hospodářství prostřednictvím svých produktů?</v>
      </c>
    </row>
    <row r="651" spans="1:10" hidden="1" x14ac:dyDescent="0.2">
      <c r="A651" s="212"/>
      <c r="E651" t="str">
        <f>'Technical page'!B590</f>
        <v>Q6.7</v>
      </c>
      <c r="F651">
        <f>'Technical page'!C590</f>
        <v>4</v>
      </c>
      <c r="G651" s="13" t="str">
        <f>VLOOKUP(E651,'Technical page'!$AU$584:$BD$600,7,0)</f>
        <v>-</v>
      </c>
      <c r="H651" t="str">
        <f t="shared" si="50"/>
        <v>n.a.</v>
      </c>
      <c r="J651" s="14" t="str">
        <f>VLOOKUP(E651,'Chapter 6'!$C$6:$D$120,2,0)</f>
        <v>Jakým způsobem podporuje organizace inovace při vývoji produktů a řešení, které odpovídají výzvám udržitelnosti?</v>
      </c>
    </row>
    <row r="652" spans="1:10" hidden="1" x14ac:dyDescent="0.2">
      <c r="A652" s="212"/>
      <c r="E652" t="str">
        <f>'Technical page'!B591</f>
        <v>Q6.8</v>
      </c>
      <c r="F652">
        <f>'Technical page'!C591</f>
        <v>3</v>
      </c>
      <c r="G652" s="13" t="str">
        <f>VLOOKUP(E652,'Technical page'!$AU$584:$BD$600,7,0)</f>
        <v>-</v>
      </c>
      <c r="H652" t="str">
        <f t="shared" si="50"/>
        <v>n.a.</v>
      </c>
      <c r="J652" s="14" t="str">
        <f>VLOOKUP(E652,'Chapter 6'!$C$6:$D$120,2,0)</f>
        <v>Jakým způsobem stimuluje organizace inovaci a spolupráci?</v>
      </c>
    </row>
    <row r="653" spans="1:10" hidden="1" x14ac:dyDescent="0.2">
      <c r="A653" s="212"/>
      <c r="E653" t="str">
        <f>'Technical page'!B592</f>
        <v>Q6.9</v>
      </c>
      <c r="F653">
        <f>'Technical page'!C592</f>
        <v>3</v>
      </c>
      <c r="G653" s="13" t="str">
        <f>VLOOKUP(E653,'Technical page'!$AU$584:$BD$600,7,0)</f>
        <v>-</v>
      </c>
      <c r="H653" t="str">
        <f t="shared" si="50"/>
        <v>n.a.</v>
      </c>
      <c r="J653" s="14" t="str">
        <f>VLOOKUP(E653,'Chapter 6'!$C$6:$D$120,2,0)</f>
        <v>Jakým způsobem podporuje organizace udržitelné způsoby spotřeby?</v>
      </c>
    </row>
    <row r="654" spans="1:10" hidden="1" x14ac:dyDescent="0.2">
      <c r="A654" s="212"/>
      <c r="E654" t="str">
        <f>'Technical page'!B593</f>
        <v>Q6.10</v>
      </c>
      <c r="F654">
        <f>'Technical page'!C593</f>
        <v>4</v>
      </c>
      <c r="G654" s="13" t="str">
        <f>VLOOKUP(E654,'Technical page'!$AU$584:$BD$600,7,0)</f>
        <v>-</v>
      </c>
      <c r="H654" t="str">
        <f t="shared" si="50"/>
        <v>n.a.</v>
      </c>
      <c r="J654" s="14" t="str">
        <f>VLOOKUP(E654,'Chapter 6'!$C$6:$D$120,2,0)</f>
        <v>Jakým způsobem organizace kontroluje a optimalizuje spotřebu vody?</v>
      </c>
    </row>
    <row r="655" spans="1:10" hidden="1" x14ac:dyDescent="0.2">
      <c r="A655" s="212"/>
      <c r="E655" t="str">
        <f>'Technical page'!B594</f>
        <v>Q6.11</v>
      </c>
      <c r="F655">
        <f>'Technical page'!C594</f>
        <v>2</v>
      </c>
      <c r="G655" s="13" t="str">
        <f>VLOOKUP(E655,'Technical page'!$AU$584:$BD$600,7,0)</f>
        <v>-</v>
      </c>
      <c r="H655" t="str">
        <f t="shared" si="50"/>
        <v>n.a.</v>
      </c>
      <c r="J655" s="14" t="str">
        <f>VLOOKUP(E655,'Chapter 6'!$C$6:$D$120,2,0)</f>
        <v>Jakým způsobem se řídí vliv organizace na biodiverzitu a ekosystém?</v>
      </c>
    </row>
    <row r="656" spans="1:10" hidden="1" x14ac:dyDescent="0.2">
      <c r="A656" s="212"/>
      <c r="E656" t="str">
        <f>'Technical page'!B595</f>
        <v>Q6.12</v>
      </c>
      <c r="F656">
        <f>'Technical page'!C595</f>
        <v>3</v>
      </c>
      <c r="G656" s="13" t="str">
        <f>VLOOKUP(E656,'Technical page'!$AU$584:$BD$600,7,0)</f>
        <v>-</v>
      </c>
      <c r="H656" t="str">
        <f t="shared" si="50"/>
        <v>n.a.</v>
      </c>
      <c r="J656" s="14" t="str">
        <f>VLOOKUP(E656,'Chapter 6'!$C$6:$D$120,2,0)</f>
        <v>Jakým způsobem posuzuje organizace svou závislost na přírodních zdrojích (ekosystémech)?</v>
      </c>
    </row>
    <row r="657" spans="1:23" hidden="1" x14ac:dyDescent="0.2">
      <c r="A657" s="212"/>
      <c r="E657" t="str">
        <f>'Technical page'!B596</f>
        <v>Q6.13</v>
      </c>
      <c r="F657">
        <f>'Technical page'!C596</f>
        <v>4</v>
      </c>
      <c r="G657" s="13" t="str">
        <f>VLOOKUP(E657,'Technical page'!$AU$584:$BD$600,7,0)</f>
        <v>-</v>
      </c>
      <c r="H657" t="str">
        <f t="shared" si="50"/>
        <v>n.a.</v>
      </c>
      <c r="J657" s="14" t="str">
        <f>VLOOKUP(E657,'Chapter 6'!$C$6:$D$120,2,0)</f>
        <v>Jakým způsobem řídí organizace svou spotřebu energie?</v>
      </c>
    </row>
    <row r="658" spans="1:23" hidden="1" x14ac:dyDescent="0.2">
      <c r="A658" s="212"/>
      <c r="E658" t="str">
        <f>'Technical page'!B597</f>
        <v>Q6.14</v>
      </c>
      <c r="F658">
        <f>'Technical page'!C597</f>
        <v>3</v>
      </c>
      <c r="G658" s="13" t="str">
        <f>VLOOKUP(E658,'Technical page'!$AU$584:$BD$600,7,0)</f>
        <v>-</v>
      </c>
      <c r="H658" t="str">
        <f t="shared" si="50"/>
        <v>n.a.</v>
      </c>
      <c r="J658" s="14" t="str">
        <f>VLOOKUP(E658,'Chapter 6'!$C$6:$D$120,2,0)</f>
        <v>Jakým způsobem řídí organizace emise skleníkových plynů (kromě úspor energie)?</v>
      </c>
    </row>
    <row r="659" spans="1:23" hidden="1" x14ac:dyDescent="0.2">
      <c r="A659" s="212"/>
      <c r="E659" t="str">
        <f>'Technical page'!B598</f>
        <v>Q6.15</v>
      </c>
      <c r="F659">
        <f>'Technical page'!C598</f>
        <v>1</v>
      </c>
      <c r="G659" s="13" t="str">
        <f>VLOOKUP(E659,'Technical page'!$AU$584:$BD$600,7,0)</f>
        <v>-</v>
      </c>
      <c r="H659" t="str">
        <f t="shared" si="50"/>
        <v>n.a.</v>
      </c>
      <c r="J659" s="14" t="str">
        <f>VLOOKUP(E659,'Chapter 6'!$C$6:$D$120,2,0)</f>
        <v>Jaká je strategie organizace na snižování emisí skleníkových plynů?</v>
      </c>
    </row>
    <row r="660" spans="1:23" x14ac:dyDescent="0.2">
      <c r="A660" s="212"/>
      <c r="E660" t="str">
        <f>'Technical page'!B599</f>
        <v>Q6.16</v>
      </c>
      <c r="F660">
        <f>'Technical page'!C599</f>
        <v>2</v>
      </c>
      <c r="G660" s="13">
        <f>VLOOKUP(E660,'Technical page'!$AU$584:$BD$600,7,0)</f>
        <v>3</v>
      </c>
      <c r="H660" t="str">
        <f t="shared" si="50"/>
        <v>increase score</v>
      </c>
      <c r="J660" s="14" t="str">
        <f>VLOOKUP(E660,'Chapter 6'!$C$6:$D$120,2,0)</f>
        <v xml:space="preserve">Jakým způsobem se organizace připravuje na klimatické změny? </v>
      </c>
    </row>
    <row r="661" spans="1:23" hidden="1" x14ac:dyDescent="0.2">
      <c r="A661" s="212"/>
      <c r="E661" t="str">
        <f>'Technical page'!B600</f>
        <v>Q6.17</v>
      </c>
      <c r="F661">
        <f>'Technical page'!C600</f>
        <v>2</v>
      </c>
      <c r="G661" s="13" t="str">
        <f>VLOOKUP(E661,'Technical page'!$AU$584:$BD$600,7,0)</f>
        <v>-</v>
      </c>
      <c r="H661" t="str">
        <f t="shared" si="50"/>
        <v>n.a.</v>
      </c>
      <c r="J661" s="14" t="str">
        <f>VLOOKUP(E661,'Chapter 6'!$C$6:$D$120,2,0)</f>
        <v>Jak organizace zajišťuje rovné příležitosti při náboru a během kariéry všech?</v>
      </c>
    </row>
    <row r="662" spans="1:23" x14ac:dyDescent="0.2">
      <c r="A662" s="212"/>
      <c r="G662" s="13"/>
    </row>
    <row r="663" spans="1:23" ht="21" x14ac:dyDescent="0.25">
      <c r="A663" s="212"/>
      <c r="B663" s="213"/>
      <c r="C663" s="217" t="s">
        <v>403</v>
      </c>
      <c r="D663" s="210"/>
      <c r="E663" s="210"/>
      <c r="F663" s="210"/>
      <c r="G663" s="210"/>
      <c r="H663" s="210"/>
      <c r="I663" s="210"/>
      <c r="J663" s="218"/>
      <c r="K663" s="210"/>
      <c r="L663" s="210"/>
      <c r="M663" s="210"/>
      <c r="N663" s="210"/>
      <c r="O663" s="210"/>
      <c r="P663" s="210"/>
      <c r="Q663" s="210"/>
      <c r="R663" s="210"/>
      <c r="S663" s="210"/>
      <c r="T663" s="210"/>
      <c r="U663" s="210"/>
      <c r="V663" s="210"/>
      <c r="W663" s="210"/>
    </row>
    <row r="664" spans="1:23" x14ac:dyDescent="0.2">
      <c r="A664" s="212"/>
      <c r="F664" s="4" t="s">
        <v>205</v>
      </c>
      <c r="G664" s="4" t="s">
        <v>402</v>
      </c>
    </row>
    <row r="665" spans="1:23" x14ac:dyDescent="0.2">
      <c r="A665" s="212"/>
      <c r="E665" s="45" t="s">
        <v>413</v>
      </c>
    </row>
    <row r="666" spans="1:23" x14ac:dyDescent="0.2">
      <c r="A666" s="212"/>
      <c r="E666" t="str">
        <f>'Technical page'!B10</f>
        <v>Q1.1</v>
      </c>
      <c r="F666" s="8">
        <f>'Technical page'!C10</f>
        <v>3</v>
      </c>
      <c r="G666" s="13">
        <f>VLOOKUP(E666,'Technical page'!$AU$10:$BD$25,8,0)</f>
        <v>3</v>
      </c>
      <c r="H666" t="str">
        <f t="shared" ref="H666" si="51">IF(G666="-","n.a.",IF(F666-G666&gt;-1,"compliant","increase score"))</f>
        <v>compliant</v>
      </c>
      <c r="J666" s="14" t="str">
        <f>VLOOKUP(E666,'Chapter 1'!$C$6:$D$112,2,0)</f>
        <v xml:space="preserve">Jak se projevuje závazek plnit povinnosti týkající se dodržování předpisů a zásad Responsible Care = RC (tj. ochrana a podpora zdraví a bezpečnost lidí, životního prostředí a udržitelnosti) na všech úrovních organizace?
</v>
      </c>
    </row>
    <row r="667" spans="1:23" x14ac:dyDescent="0.2">
      <c r="A667" s="212"/>
      <c r="E667" t="str">
        <f>'Technical page'!B11</f>
        <v>Q1.2</v>
      </c>
      <c r="F667" s="8">
        <f>'Technical page'!C11</f>
        <v>4</v>
      </c>
      <c r="G667" s="13">
        <f>VLOOKUP(E667,'Technical page'!$AU$10:$BD$25,8,0)</f>
        <v>3</v>
      </c>
      <c r="H667" t="str">
        <f t="shared" ref="H667:H683" si="52">IF(G667="-","n.a.",IF(F667-G667&gt;-1,"compliant","increase score"))</f>
        <v>compliant</v>
      </c>
      <c r="J667" s="14" t="str">
        <f>VLOOKUP(E667,'Chapter 1'!$C$6:$D$112,2,0)</f>
        <v xml:space="preserve">Jakým způsobem řídí organizace příslušná rizika a příležitosti?  </v>
      </c>
    </row>
    <row r="668" spans="1:23" x14ac:dyDescent="0.2">
      <c r="A668" s="212"/>
      <c r="E668" t="str">
        <f>'Technical page'!B12</f>
        <v>Q1.3</v>
      </c>
      <c r="F668" s="8">
        <f>'Technical page'!C12</f>
        <v>3</v>
      </c>
      <c r="G668" s="13">
        <f>VLOOKUP(E668,'Technical page'!$AU$10:$BD$25,8,0)</f>
        <v>2</v>
      </c>
      <c r="H668" t="str">
        <f t="shared" si="52"/>
        <v>compliant</v>
      </c>
      <c r="J668" s="14" t="str">
        <f>VLOOKUP(E668,'Chapter 1'!$C$6:$D$112,2,0)</f>
        <v xml:space="preserve">Jakým způsobem monitoruje organizace svoje zákonné povinnosti? </v>
      </c>
    </row>
    <row r="669" spans="1:23" x14ac:dyDescent="0.2">
      <c r="A669" s="212"/>
      <c r="E669" t="str">
        <f>'Technical page'!B13</f>
        <v>Q1.4</v>
      </c>
      <c r="F669" s="8">
        <f>'Technical page'!C13</f>
        <v>4</v>
      </c>
      <c r="G669" s="13">
        <f>VLOOKUP(E669,'Technical page'!$AU$10:$BD$25,8,0)</f>
        <v>2</v>
      </c>
      <c r="H669" t="str">
        <f t="shared" si="52"/>
        <v>compliant</v>
      </c>
      <c r="J669" s="14" t="str">
        <f>VLOOKUP(E669,'Chapter 1'!$C$6:$D$112,2,0)</f>
        <v>Jakým způsobem top management zajišťuje, že jednotlivé aspekty HSE&amp;S (zdraví, bezpečnosti, ochrany životního prostředí &amp; udržitelnosti) jsou přiřazeny stanoveným rolím v organizaci?</v>
      </c>
    </row>
    <row r="670" spans="1:23" x14ac:dyDescent="0.2">
      <c r="A670" s="212"/>
      <c r="E670" t="str">
        <f>'Technical page'!B14</f>
        <v>Q1.5</v>
      </c>
      <c r="F670" s="8">
        <f>'Technical page'!C14</f>
        <v>3</v>
      </c>
      <c r="G670" s="13">
        <f>VLOOKUP(E670,'Technical page'!$AU$10:$BD$25,8,0)</f>
        <v>3</v>
      </c>
      <c r="H670" t="str">
        <f t="shared" si="52"/>
        <v>compliant</v>
      </c>
      <c r="J670" s="14" t="str">
        <f>VLOOKUP(E670,'Chapter 1'!$C$6:$D$112,2,0)</f>
        <v>Jakým způsobem se top management podílí na řešení záležitostí HSE&amp;S?</v>
      </c>
    </row>
    <row r="671" spans="1:23" x14ac:dyDescent="0.2">
      <c r="A671" s="212"/>
      <c r="E671" t="str">
        <f>'Technical page'!B15</f>
        <v>Q1.6</v>
      </c>
      <c r="F671" s="8">
        <f>'Technical page'!C15</f>
        <v>3</v>
      </c>
      <c r="G671" s="13">
        <f>VLOOKUP(E671,'Technical page'!$AU$10:$BD$25,8,0)</f>
        <v>3</v>
      </c>
      <c r="H671" t="str">
        <f t="shared" si="52"/>
        <v>compliant</v>
      </c>
      <c r="J671" s="14" t="str">
        <f>VLOOKUP(E671,'Chapter 1'!$C$6:$D$112,2,0)</f>
        <v xml:space="preserve">Jakým způsobem jsou odpovědnosti HSE&amp;S začleněny do popisů pracovní náplně nebo ročních cílů?
</v>
      </c>
    </row>
    <row r="672" spans="1:23" x14ac:dyDescent="0.2">
      <c r="A672" s="212"/>
      <c r="E672" t="str">
        <f>'Technical page'!B16</f>
        <v>Q1.7</v>
      </c>
      <c r="F672" s="8">
        <f>'Technical page'!C16</f>
        <v>4</v>
      </c>
      <c r="G672" s="13">
        <f>VLOOKUP(E672,'Technical page'!$AU$10:$BD$25,8,0)</f>
        <v>3</v>
      </c>
      <c r="H672" t="str">
        <f t="shared" si="52"/>
        <v>compliant</v>
      </c>
      <c r="J672" s="14" t="str">
        <f>VLOOKUP(E672,'Chapter 1'!$C$6:$D$112,2,0)</f>
        <v>Jakým způsobem se řídí (nejdůležitější) procesy v souvislosti s HSE&amp;S?</v>
      </c>
    </row>
    <row r="673" spans="1:10" x14ac:dyDescent="0.2">
      <c r="A673" s="212"/>
      <c r="E673" t="str">
        <f>'Technical page'!B17</f>
        <v>Q1.8</v>
      </c>
      <c r="F673" s="8">
        <f>'Technical page'!C17</f>
        <v>3</v>
      </c>
      <c r="G673" s="13">
        <f>VLOOKUP(E673,'Technical page'!$AU$10:$BD$25,8,0)</f>
        <v>3</v>
      </c>
      <c r="H673" t="str">
        <f t="shared" si="52"/>
        <v>compliant</v>
      </c>
      <c r="J673" s="14" t="str">
        <f>VLOOKUP(E673,'Chapter 1'!$C$6:$D$112,2,0)</f>
        <v>Jakým způsobem top management zajišťuje neustálé zlepšování výkonu v oblasti HSE&amp;S (zdraví, bezpečnosti, životního prostředí, energetiky a udržitelnosti)?</v>
      </c>
    </row>
    <row r="674" spans="1:10" x14ac:dyDescent="0.2">
      <c r="A674" s="212"/>
      <c r="E674" t="str">
        <f>'Technical page'!B18</f>
        <v>Q1.9</v>
      </c>
      <c r="F674" s="8">
        <f>'Technical page'!C18</f>
        <v>4</v>
      </c>
      <c r="G674" s="13">
        <f>VLOOKUP(E674,'Technical page'!$AU$10:$BD$25,8,0)</f>
        <v>3</v>
      </c>
      <c r="H674" t="str">
        <f t="shared" si="52"/>
        <v>compliant</v>
      </c>
      <c r="J674" s="14" t="str">
        <f>VLOOKUP(E674,'Chapter 1'!$C$6:$D$112,2,0)</f>
        <v>Jak jsou organizovány interní audity?</v>
      </c>
    </row>
    <row r="675" spans="1:10" x14ac:dyDescent="0.2">
      <c r="A675" s="212"/>
      <c r="E675" t="str">
        <f>'Technical page'!B19</f>
        <v>Q1.10</v>
      </c>
      <c r="F675" s="8">
        <f>'Technical page'!C19</f>
        <v>4</v>
      </c>
      <c r="G675" s="13">
        <f>VLOOKUP(E675,'Technical page'!$AU$10:$BD$25,8,0)</f>
        <v>3</v>
      </c>
      <c r="H675" t="str">
        <f t="shared" si="52"/>
        <v>compliant</v>
      </c>
      <c r="J675" s="14" t="str">
        <f>VLOOKUP(E675,'Chapter 1'!$C$6:$D$112,2,0)</f>
        <v>Jakým způsobem probíhá vyšetřování?</v>
      </c>
    </row>
    <row r="676" spans="1:10" x14ac:dyDescent="0.2">
      <c r="A676" s="212"/>
      <c r="E676" t="str">
        <f>'Technical page'!B20</f>
        <v>Q1.11</v>
      </c>
      <c r="F676" s="8">
        <f>'Technical page'!C20</f>
        <v>4</v>
      </c>
      <c r="G676" s="13">
        <f>VLOOKUP(E676,'Technical page'!$AU$10:$BD$25,8,0)</f>
        <v>3</v>
      </c>
      <c r="H676" t="str">
        <f t="shared" si="52"/>
        <v>compliant</v>
      </c>
      <c r="J676" s="14" t="str">
        <f>VLOOKUP(E676,'Chapter 1'!$C$6:$D$112,2,0)</f>
        <v>Jakým způsobem organizace zajišťuje procesy, čas a zdroje potřebné pro zlepšování procesů řízení HSE&amp;S?</v>
      </c>
    </row>
    <row r="677" spans="1:10" x14ac:dyDescent="0.2">
      <c r="A677" s="212"/>
      <c r="E677" t="str">
        <f>'Technical page'!B21</f>
        <v>Q1.12</v>
      </c>
      <c r="F677" s="8">
        <f>'Technical page'!C21</f>
        <v>3</v>
      </c>
      <c r="G677" s="13">
        <f>VLOOKUP(E677,'Technical page'!$AU$10:$BD$25,8,0)</f>
        <v>3</v>
      </c>
      <c r="H677" t="str">
        <f t="shared" si="52"/>
        <v>compliant</v>
      </c>
      <c r="J677" s="14" t="str">
        <f>VLOOKUP(E677,'Chapter 1'!$C$6:$D$112,2,0)</f>
        <v>Jak organizace zajišťuje, že zaměstnanci jsou si vědomi politik a procesů týkajících se zdraví, bezpečnosti, životního prostředí, energetiky a udržitelnosti?</v>
      </c>
    </row>
    <row r="678" spans="1:10" x14ac:dyDescent="0.2">
      <c r="A678" s="212"/>
      <c r="E678" t="str">
        <f>'Technical page'!B22</f>
        <v>Q1.13</v>
      </c>
      <c r="F678" s="8">
        <f>'Technical page'!C22</f>
        <v>3</v>
      </c>
      <c r="G678" s="13">
        <f>VLOOKUP(E678,'Technical page'!$AU$10:$BD$25,8,0)</f>
        <v>3</v>
      </c>
      <c r="H678" t="str">
        <f t="shared" si="52"/>
        <v>compliant</v>
      </c>
      <c r="J678" s="14" t="str">
        <f>VLOOKUP(E678,'Chapter 1'!$C$6:$D$112,2,0)</f>
        <v>Jakým způsobem organizace zajišťuje správné kompetence pracovníků, pokud jde o aspekty HSE&amp;S týkající se jejich práce?</v>
      </c>
    </row>
    <row r="679" spans="1:10" x14ac:dyDescent="0.2">
      <c r="A679" s="212"/>
      <c r="E679" t="str">
        <f>'Technical page'!B23</f>
        <v>Q1.14</v>
      </c>
      <c r="F679" s="8">
        <f>'Technical page'!C23</f>
        <v>3</v>
      </c>
      <c r="G679" s="13">
        <f>VLOOKUP(E679,'Technical page'!$AU$10:$BD$25,8,0)</f>
        <v>2</v>
      </c>
      <c r="H679" t="str">
        <f t="shared" si="52"/>
        <v>compliant</v>
      </c>
      <c r="J679" s="14" t="str">
        <f>VLOOKUP(E679,'Chapter 1'!$C$6:$D$112,2,0)</f>
        <v>Jaká je struktura zapojení zaměstnanců?</v>
      </c>
    </row>
    <row r="680" spans="1:10" x14ac:dyDescent="0.2">
      <c r="A680" s="212"/>
      <c r="E680" t="str">
        <f>'Technical page'!B24</f>
        <v>Q1.15</v>
      </c>
      <c r="F680" s="8">
        <f>'Technical page'!C24</f>
        <v>4</v>
      </c>
      <c r="G680" s="13">
        <f>VLOOKUP(E680,'Technical page'!$AU$10:$BD$25,8,0)</f>
        <v>3</v>
      </c>
      <c r="H680" t="str">
        <f t="shared" si="52"/>
        <v>compliant</v>
      </c>
      <c r="J680" s="14" t="str">
        <f>VLOOKUP(E680,'Chapter 1'!$C$6:$D$112,2,0)</f>
        <v>Jakým způsobem se řídí dokumentace HSE&amp;S?</v>
      </c>
    </row>
    <row r="681" spans="1:10" x14ac:dyDescent="0.2">
      <c r="A681" s="212"/>
      <c r="E681" t="str">
        <f>'Technical page'!B25</f>
        <v>Q1.16</v>
      </c>
      <c r="F681" s="8">
        <f>'Technical page'!C25</f>
        <v>3</v>
      </c>
      <c r="G681" s="13">
        <f>VLOOKUP(E681,'Technical page'!$AU$10:$BD$25,8,0)</f>
        <v>3</v>
      </c>
      <c r="H681" t="str">
        <f t="shared" si="52"/>
        <v>compliant</v>
      </c>
      <c r="J681" s="14" t="str">
        <f>VLOOKUP(E681,'Chapter 1'!$C$6:$D$112,2,0)</f>
        <v>Jakým způsobem jsou řízeny změny potenciálně ovlivňující HSE&amp;S (zdraví, bezpečnost, životní prostředí, energetiku a udržitelnost)?</v>
      </c>
    </row>
    <row r="682" spans="1:10" x14ac:dyDescent="0.2">
      <c r="A682" s="212"/>
      <c r="E682" s="45" t="s">
        <v>124</v>
      </c>
      <c r="F682" s="8"/>
      <c r="G682" s="13"/>
    </row>
    <row r="683" spans="1:10" x14ac:dyDescent="0.2">
      <c r="A683" s="212"/>
      <c r="E683" t="str">
        <f>'Technical page'!B124</f>
        <v>Q2.1</v>
      </c>
      <c r="F683">
        <f>'Technical page'!C124</f>
        <v>3</v>
      </c>
      <c r="G683" s="13">
        <f>VLOOKUP(E683,'Technical page'!$AU$124:$BD$168,8,0)</f>
        <v>2</v>
      </c>
      <c r="H683" t="str">
        <f t="shared" si="52"/>
        <v>compliant</v>
      </c>
      <c r="J683" s="14" t="str">
        <f>VLOOKUP(E683,'Chapter 2'!$C$6:$D$282,2,0)</f>
        <v>Jak se management zavázal k ochraně zdraví a bezpečnosti při práci (dále jen "BOZP")?</v>
      </c>
    </row>
    <row r="684" spans="1:10" hidden="1" x14ac:dyDescent="0.2">
      <c r="A684" s="212"/>
      <c r="E684" t="str">
        <f>'Technical page'!B125</f>
        <v>Q2.2</v>
      </c>
      <c r="F684">
        <f>'Technical page'!C125</f>
        <v>4</v>
      </c>
      <c r="G684" s="13" t="str">
        <f>VLOOKUP(E684,'Technical page'!$AU$124:$BD$168,8,0)</f>
        <v>-</v>
      </c>
      <c r="H684" t="str">
        <f t="shared" ref="H684:H727" si="53">IF(G684="-","n.a.",IF(F684-G684&gt;-1,"compliant","increase score"))</f>
        <v>n.a.</v>
      </c>
      <c r="J684" s="14" t="str">
        <f>VLOOKUP(E684,'Chapter 2'!$C$6:$D$282,2,0)</f>
        <v>Jakým způsobem se určují rizika a expozice v souvislosti s BOZP?</v>
      </c>
    </row>
    <row r="685" spans="1:10" hidden="1" x14ac:dyDescent="0.2">
      <c r="A685" s="212"/>
      <c r="E685" t="str">
        <f>'Technical page'!B126</f>
        <v>Q2.3</v>
      </c>
      <c r="F685">
        <f>'Technical page'!C126</f>
        <v>4</v>
      </c>
      <c r="G685" s="13" t="str">
        <f>VLOOKUP(E685,'Technical page'!$AU$124:$BD$168,8,0)</f>
        <v>-</v>
      </c>
      <c r="H685" t="str">
        <f t="shared" si="53"/>
        <v>n.a.</v>
      </c>
      <c r="J685" s="14" t="str">
        <f>VLOOKUP(E685,'Chapter 2'!$C$6:$D$282,2,0)</f>
        <v>How are medical requirements evaluated?</v>
      </c>
    </row>
    <row r="686" spans="1:10" x14ac:dyDescent="0.2">
      <c r="A686" s="212"/>
      <c r="E686" t="str">
        <f>'Technical page'!B127</f>
        <v>Q2.4</v>
      </c>
      <c r="F686">
        <f>'Technical page'!C127</f>
        <v>4</v>
      </c>
      <c r="G686" s="13">
        <f>VLOOKUP(E686,'Technical page'!$AU$124:$BD$168,8,0)</f>
        <v>3</v>
      </c>
      <c r="H686" t="str">
        <f t="shared" si="53"/>
        <v>compliant</v>
      </c>
      <c r="J686" s="14" t="str">
        <f>VLOOKUP(E686,'Chapter 2'!$C$6:$D$282,2,0)</f>
        <v>Jakým způsobem zlepšuje organizace BOZP?</v>
      </c>
    </row>
    <row r="687" spans="1:10" hidden="1" x14ac:dyDescent="0.2">
      <c r="A687" s="212"/>
      <c r="E687" t="str">
        <f>'Technical page'!B128</f>
        <v>Q2.5</v>
      </c>
      <c r="F687">
        <f>'Technical page'!C128</f>
        <v>4</v>
      </c>
      <c r="G687" s="13" t="str">
        <f>VLOOKUP(E687,'Technical page'!$AU$124:$BD$168,8,0)</f>
        <v>-</v>
      </c>
      <c r="H687" t="str">
        <f t="shared" si="53"/>
        <v>n.a.</v>
      </c>
      <c r="J687" s="14" t="str">
        <f>VLOOKUP(E687,'Chapter 2'!$C$6:$D$282,2,0)</f>
        <v>Jakým způsobem probíhá údržba a udržování pořádku s cílem zajistit bezpečnost provozů, zařízení, nástrojů a (bezpečnostních) pomůcek?</v>
      </c>
    </row>
    <row r="688" spans="1:10" hidden="1" x14ac:dyDescent="0.2">
      <c r="A688" s="212"/>
      <c r="E688" t="str">
        <f>'Technical page'!B129</f>
        <v>Q2.6</v>
      </c>
      <c r="F688">
        <f>'Technical page'!C129</f>
        <v>4</v>
      </c>
      <c r="G688" s="13" t="str">
        <f>VLOOKUP(E688,'Technical page'!$AU$124:$BD$168,8,0)</f>
        <v>-</v>
      </c>
      <c r="H688" t="str">
        <f t="shared" si="53"/>
        <v>n.a.</v>
      </c>
      <c r="J688" s="14" t="str">
        <f>VLOOKUP(E688,'Chapter 2'!$C$6:$D$282,2,0)</f>
        <v>Jak se ověřuje správný výběr, údržba a používání zdravotního a bezpečnostního vybavení (např. osobních ochranných prostředků = OOPP)?</v>
      </c>
    </row>
    <row r="689" spans="1:10" x14ac:dyDescent="0.2">
      <c r="A689" s="212"/>
      <c r="E689" t="str">
        <f>'Technical page'!B130</f>
        <v>Q2.7</v>
      </c>
      <c r="F689">
        <f>'Technical page'!C130</f>
        <v>3</v>
      </c>
      <c r="G689" s="13">
        <f>VLOOKUP(E689,'Technical page'!$AU$124:$BD$168,8,0)</f>
        <v>3</v>
      </c>
      <c r="H689" t="str">
        <f t="shared" si="53"/>
        <v>compliant</v>
      </c>
      <c r="J689" s="14" t="str">
        <f>VLOOKUP(E689,'Chapter 2'!$C$6:$D$282,2,0)</f>
        <v>Jak se organizace stará o stres a tělesné a duševní zdraví zaměstnanců?</v>
      </c>
    </row>
    <row r="690" spans="1:10" x14ac:dyDescent="0.2">
      <c r="A690" s="212"/>
      <c r="E690" t="str">
        <f>'Technical page'!B131</f>
        <v>Q2.8</v>
      </c>
      <c r="F690">
        <f>'Technical page'!C131</f>
        <v>3</v>
      </c>
      <c r="G690" s="13">
        <f>VLOOKUP(E690,'Technical page'!$AU$124:$BD$168,8,0)</f>
        <v>4</v>
      </c>
      <c r="H690" t="str">
        <f t="shared" si="53"/>
        <v>increase score</v>
      </c>
      <c r="J690" s="14" t="str">
        <f>VLOOKUP(E690,'Chapter 2'!$C$6:$D$282,2,0)</f>
        <v>Jakým způsobem se vyšetřují onemocnění, zranění, incidenty a potenciálně nebezpečné situace na pracovišti?</v>
      </c>
    </row>
    <row r="691" spans="1:10" x14ac:dyDescent="0.2">
      <c r="A691" s="212"/>
      <c r="E691" t="str">
        <f>'Technical page'!B132</f>
        <v>Q2.9</v>
      </c>
      <c r="F691">
        <f>'Technical page'!C132</f>
        <v>4</v>
      </c>
      <c r="G691" s="13">
        <f>VLOOKUP(E691,'Technical page'!$AU$124:$BD$168,8,0)</f>
        <v>3</v>
      </c>
      <c r="H691" t="str">
        <f t="shared" si="53"/>
        <v>compliant</v>
      </c>
      <c r="J691" s="14" t="str">
        <f>VLOOKUP(E691,'Chapter 2'!$C$6:$D$282,2,0)</f>
        <v>Jak je organizace připravena na mimořádné události?</v>
      </c>
    </row>
    <row r="692" spans="1:10" x14ac:dyDescent="0.2">
      <c r="A692" s="212"/>
      <c r="E692" t="str">
        <f>'Technical page'!B133</f>
        <v>Q2.10</v>
      </c>
      <c r="F692">
        <f>'Technical page'!C133</f>
        <v>3</v>
      </c>
      <c r="G692" s="13">
        <f>VLOOKUP(E692,'Technical page'!$AU$124:$BD$168,8,0)</f>
        <v>3</v>
      </c>
      <c r="H692" t="str">
        <f t="shared" si="53"/>
        <v>compliant</v>
      </c>
      <c r="J692" s="14" t="str">
        <f>VLOOKUP(E692,'Chapter 2'!$C$6:$D$282,2,0)</f>
        <v>Jakým způsobem zajišťuje organizace správně kompetence všech pracovníků, týkající se požadavků BOZP, které souvisí s jejich pracovní náplní?</v>
      </c>
    </row>
    <row r="693" spans="1:10" hidden="1" x14ac:dyDescent="0.2">
      <c r="A693" s="212"/>
      <c r="E693" t="str">
        <f>'Technical page'!B134</f>
        <v>Q2.11</v>
      </c>
      <c r="F693">
        <f>'Technical page'!C134</f>
        <v>3</v>
      </c>
      <c r="G693" s="13" t="str">
        <f>VLOOKUP(E693,'Technical page'!$AU$124:$BD$168,8,0)</f>
        <v>-</v>
      </c>
      <c r="H693" t="str">
        <f t="shared" si="53"/>
        <v>n.a.</v>
      </c>
      <c r="J693" s="14" t="str">
        <f>VLOOKUP(E693,'Chapter 2'!$C$6:$D$282,2,0)</f>
        <v xml:space="preserve">Jakým způsobem se vedení staví k procesní bezpečnosti?
</v>
      </c>
    </row>
    <row r="694" spans="1:10" hidden="1" x14ac:dyDescent="0.2">
      <c r="A694" s="212"/>
      <c r="E694" t="str">
        <f>'Technical page'!B135</f>
        <v>Q2.12</v>
      </c>
      <c r="F694">
        <f>'Technical page'!C135</f>
        <v>3</v>
      </c>
      <c r="G694" s="13" t="str">
        <f>VLOOKUP(E694,'Technical page'!$AU$124:$BD$168,8,0)</f>
        <v>-</v>
      </c>
      <c r="H694" t="str">
        <f t="shared" si="53"/>
        <v>n.a.</v>
      </c>
      <c r="J694" s="14" t="str">
        <f>VLOOKUP(E694,'Chapter 2'!$C$6:$D$282,2,0)</f>
        <v>Jakým způsobem je vypracována identifikace a popis bezpečnosti procesů, zařízení a pracovišť organizace?</v>
      </c>
    </row>
    <row r="695" spans="1:10" hidden="1" x14ac:dyDescent="0.2">
      <c r="A695" s="212"/>
      <c r="E695" t="str">
        <f>'Technical page'!B136</f>
        <v>Q2.13</v>
      </c>
      <c r="F695">
        <f>'Technical page'!C136</f>
        <v>4</v>
      </c>
      <c r="G695" s="13" t="str">
        <f>VLOOKUP(E695,'Technical page'!$AU$124:$BD$168,8,0)</f>
        <v>-</v>
      </c>
      <c r="H695" t="str">
        <f t="shared" si="53"/>
        <v>n.a.</v>
      </c>
      <c r="J695" s="14" t="str">
        <f>VLOOKUP(E695,'Chapter 2'!$C$6:$D$282,2,0)</f>
        <v>Jakým způsobem se zlepšuje procesní bezpečnost po nehodách a incidentech?</v>
      </c>
    </row>
    <row r="696" spans="1:10" hidden="1" x14ac:dyDescent="0.2">
      <c r="A696" s="212"/>
      <c r="E696" t="str">
        <f>'Technical page'!B137</f>
        <v>Q2.14</v>
      </c>
      <c r="F696">
        <f>'Technical page'!C137</f>
        <v>4</v>
      </c>
      <c r="G696" s="13" t="str">
        <f>VLOOKUP(E696,'Technical page'!$AU$124:$BD$168,8,0)</f>
        <v>-</v>
      </c>
      <c r="H696" t="str">
        <f t="shared" si="53"/>
        <v>n.a.</v>
      </c>
      <c r="J696" s="14" t="str">
        <f>VLOOKUP(E696,'Chapter 2'!$C$6:$D$282,2,0)</f>
        <v>Jakým způsobem se provádějí audity a inspekce procesní bezpečnosti?</v>
      </c>
    </row>
    <row r="697" spans="1:10" hidden="1" x14ac:dyDescent="0.2">
      <c r="A697" s="212"/>
      <c r="E697" t="str">
        <f>'Technical page'!B138</f>
        <v>Q2.15</v>
      </c>
      <c r="F697">
        <f>'Technical page'!C138</f>
        <v>3</v>
      </c>
      <c r="G697" s="13" t="str">
        <f>VLOOKUP(E697,'Technical page'!$AU$124:$BD$168,8,0)</f>
        <v>-</v>
      </c>
      <c r="H697" t="str">
        <f t="shared" si="53"/>
        <v>n.a.</v>
      </c>
      <c r="J697" s="14" t="str">
        <f>VLOOKUP(E697,'Chapter 2'!$C$6:$D$282,2,0)</f>
        <v>Jakým způsobem se prověřují a zlepšují pracovní pokyny?</v>
      </c>
    </row>
    <row r="698" spans="1:10" hidden="1" x14ac:dyDescent="0.2">
      <c r="A698" s="212"/>
      <c r="E698" t="str">
        <f>'Technical page'!B139</f>
        <v>Q2.16</v>
      </c>
      <c r="F698">
        <f>'Technical page'!C139</f>
        <v>4</v>
      </c>
      <c r="G698" s="13" t="str">
        <f>VLOOKUP(E698,'Technical page'!$AU$124:$BD$168,8,0)</f>
        <v>-</v>
      </c>
      <c r="H698" t="str">
        <f t="shared" si="53"/>
        <v>n.a.</v>
      </c>
      <c r="J698" s="14" t="str">
        <f>VLOOKUP(E698,'Chapter 2'!$C$6:$D$282,2,0)</f>
        <v>Jak je navrhována a dokumnetována instalace nových zařízení?</v>
      </c>
    </row>
    <row r="699" spans="1:10" hidden="1" x14ac:dyDescent="0.2">
      <c r="A699" s="212"/>
      <c r="E699" t="str">
        <f>'Technical page'!B140</f>
        <v>Q2.17</v>
      </c>
      <c r="F699">
        <f>'Technical page'!C140</f>
        <v>4</v>
      </c>
      <c r="G699" s="13" t="str">
        <f>VLOOKUP(E699,'Technical page'!$AU$124:$BD$168,8,0)</f>
        <v>-</v>
      </c>
      <c r="H699" t="str">
        <f t="shared" si="53"/>
        <v>n.a.</v>
      </c>
      <c r="J699" s="14" t="str">
        <f>VLOOKUP(E699,'Chapter 2'!$C$6:$D$282,2,0)</f>
        <v>Jakým způsobem probíhá kontrola zřizování instalace?</v>
      </c>
    </row>
    <row r="700" spans="1:10" hidden="1" x14ac:dyDescent="0.2">
      <c r="A700" s="212"/>
      <c r="E700" t="str">
        <f>'Technical page'!B141</f>
        <v>Q2.18</v>
      </c>
      <c r="F700">
        <f>'Technical page'!C141</f>
        <v>4</v>
      </c>
      <c r="G700" s="13" t="str">
        <f>VLOOKUP(E700,'Technical page'!$AU$124:$BD$168,8,0)</f>
        <v>-</v>
      </c>
      <c r="H700" t="str">
        <f t="shared" si="53"/>
        <v>n.a.</v>
      </c>
      <c r="J700" s="14" t="str">
        <f>VLOOKUP(E700,'Chapter 2'!$C$6:$D$282,2,0)</f>
        <v>Jakým způsobem je zaručena ochrana zařízení, aby jediná chyba neměla katastrofické následky?</v>
      </c>
    </row>
    <row r="701" spans="1:10" hidden="1" x14ac:dyDescent="0.2">
      <c r="A701" s="212"/>
      <c r="E701" t="str">
        <f>'Technical page'!B142</f>
        <v>Q2.19</v>
      </c>
      <c r="F701">
        <f>'Technical page'!C142</f>
        <v>3</v>
      </c>
      <c r="G701" s="13" t="str">
        <f>VLOOKUP(E701,'Technical page'!$AU$124:$BD$168,8,0)</f>
        <v>-</v>
      </c>
      <c r="H701" t="str">
        <f t="shared" si="53"/>
        <v>n.a.</v>
      </c>
      <c r="J701" s="14" t="str">
        <f>VLOOKUP(E701,'Chapter 2'!$C$6:$D$282,2,0)</f>
        <v>Byly zřízeny programy preventivní údržby a péče, které zaručují bezpečnost provozů, nástrojů a zařízení?</v>
      </c>
    </row>
    <row r="702" spans="1:10" hidden="1" x14ac:dyDescent="0.2">
      <c r="A702" s="212"/>
      <c r="E702" t="str">
        <f>'Technical page'!B143</f>
        <v>Q2.20</v>
      </c>
      <c r="F702">
        <f>'Technical page'!C143</f>
        <v>4</v>
      </c>
      <c r="G702" s="13" t="str">
        <f>VLOOKUP(E702,'Technical page'!$AU$124:$BD$168,8,0)</f>
        <v>-</v>
      </c>
      <c r="H702" t="str">
        <f t="shared" si="53"/>
        <v>n.a.</v>
      </c>
      <c r="J702" s="14" t="str">
        <f>VLOOKUP(E702,'Chapter 2'!$C$6:$D$282,2,0)</f>
        <v>Jakým způsobem se řídí procesy během mimořádných událostí v případě přerušení dodávky energie nebo služeb?</v>
      </c>
    </row>
    <row r="703" spans="1:10" hidden="1" x14ac:dyDescent="0.2">
      <c r="A703" s="212"/>
      <c r="E703" t="str">
        <f>'Technical page'!B144</f>
        <v>Q2.21</v>
      </c>
      <c r="F703">
        <f>'Technical page'!C144</f>
        <v>4</v>
      </c>
      <c r="G703" s="13" t="str">
        <f>VLOOKUP(E703,'Technical page'!$AU$124:$BD$168,8,0)</f>
        <v>-</v>
      </c>
      <c r="H703" t="str">
        <f t="shared" si="53"/>
        <v>n.a.</v>
      </c>
      <c r="J703" s="14" t="str">
        <f>VLOOKUP(E703,'Chapter 2'!$C$6:$D$282,2,0)</f>
        <v>Jak se připravují havarijní plány?</v>
      </c>
    </row>
    <row r="704" spans="1:10" hidden="1" x14ac:dyDescent="0.2">
      <c r="A704" s="212"/>
      <c r="E704" t="str">
        <f>'Technical page'!B145</f>
        <v>Q2.22</v>
      </c>
      <c r="F704">
        <f>'Technical page'!C145</f>
        <v>2</v>
      </c>
      <c r="G704" s="13" t="str">
        <f>VLOOKUP(E704,'Technical page'!$AU$124:$BD$168,8,0)</f>
        <v>-</v>
      </c>
      <c r="H704" t="str">
        <f t="shared" si="53"/>
        <v>n.a.</v>
      </c>
      <c r="J704" s="14" t="str">
        <f>VLOOKUP(E704,'Chapter 2'!$C$6:$D$282,2,0)</f>
        <v>Jakým způsobem jsou zabezpečeny kompetence a školení zaměstnanců a dodavatelů zapojených do procesů?</v>
      </c>
    </row>
    <row r="705" spans="1:10" hidden="1" x14ac:dyDescent="0.2">
      <c r="A705" s="212"/>
      <c r="E705" t="str">
        <f>'Technical page'!B146</f>
        <v>Q2.23</v>
      </c>
      <c r="F705">
        <f>'Technical page'!C146</f>
        <v>4</v>
      </c>
      <c r="G705" s="13" t="str">
        <f>VLOOKUP(E705,'Technical page'!$AU$124:$BD$168,8,0)</f>
        <v>-</v>
      </c>
      <c r="H705" t="str">
        <f t="shared" si="53"/>
        <v>n.a.</v>
      </c>
      <c r="J705" s="14" t="str">
        <f>VLOOKUP(E705,'Chapter 2'!$C$6:$D$282,2,0)</f>
        <v>Jakým způsobem se sdílejí informace o rizicích látek a přípravků?</v>
      </c>
    </row>
    <row r="706" spans="1:10" hidden="1" x14ac:dyDescent="0.2">
      <c r="A706" s="212"/>
      <c r="E706" t="str">
        <f>'Technical page'!B147</f>
        <v>Q2.24</v>
      </c>
      <c r="F706">
        <f>'Technical page'!C147</f>
        <v>3</v>
      </c>
      <c r="G706" s="13" t="str">
        <f>VLOOKUP(E706,'Technical page'!$AU$124:$BD$168,8,0)</f>
        <v>-</v>
      </c>
      <c r="H706" t="str">
        <f t="shared" si="53"/>
        <v>n.a.</v>
      </c>
      <c r="J706" s="14" t="str">
        <f>VLOOKUP(E706,'Chapter 2'!$C$6:$D$282,2,0)</f>
        <v>Jak se sdílejí informace o procesu?</v>
      </c>
    </row>
    <row r="707" spans="1:10" hidden="1" x14ac:dyDescent="0.2">
      <c r="A707" s="212"/>
      <c r="E707" t="str">
        <f>'Technical page'!B148</f>
        <v>Q2.25</v>
      </c>
      <c r="F707">
        <f>'Technical page'!C148</f>
        <v>3</v>
      </c>
      <c r="G707" s="13" t="str">
        <f>VLOOKUP(E707,'Technical page'!$AU$124:$BD$168,8,0)</f>
        <v>-</v>
      </c>
      <c r="H707" t="str">
        <f t="shared" si="53"/>
        <v>n.a.</v>
      </c>
      <c r="J707" s="14" t="str">
        <f>VLOOKUP(E707,'Chapter 2'!$C$6:$D$282,2,0)</f>
        <v>Jakým způsobem organizace hodnotí své logistické partnery z hlediska HSE&amp;S, energetické účinnosti a emisí skleníkových plynů?</v>
      </c>
    </row>
    <row r="708" spans="1:10" hidden="1" x14ac:dyDescent="0.2">
      <c r="A708" s="212"/>
      <c r="E708" t="str">
        <f>'Technical page'!B149</f>
        <v>Q2.26</v>
      </c>
      <c r="F708">
        <f>'Technical page'!C149</f>
        <v>4</v>
      </c>
      <c r="G708" s="13" t="str">
        <f>VLOOKUP(E708,'Technical page'!$AU$124:$BD$168,8,0)</f>
        <v>-</v>
      </c>
      <c r="H708" t="str">
        <f t="shared" si="53"/>
        <v>n.a.</v>
      </c>
      <c r="J708" s="14" t="str">
        <f>VLOOKUP(E708,'Chapter 2'!$C$6:$D$282,2,0)</f>
        <v>Jakým způsobem organizace zabraňuje a reaguje na dopravní nehody?</v>
      </c>
    </row>
    <row r="709" spans="1:10" hidden="1" x14ac:dyDescent="0.2">
      <c r="A709" s="212"/>
      <c r="E709" t="str">
        <f>'Technical page'!B150</f>
        <v>Q2.27</v>
      </c>
      <c r="F709">
        <f>'Technical page'!C150</f>
        <v>4</v>
      </c>
      <c r="G709" s="13" t="str">
        <f>VLOOKUP(E709,'Technical page'!$AU$124:$BD$168,8,0)</f>
        <v>-</v>
      </c>
      <c r="H709" t="str">
        <f t="shared" si="53"/>
        <v>n.a.</v>
      </c>
      <c r="J709" s="14" t="str">
        <f>VLOOKUP(E709,'Chapter 2'!$C$6:$D$282,2,0)</f>
        <v>Jakým způsobem organizace identifikuje bezpečnostní problémy?</v>
      </c>
    </row>
    <row r="710" spans="1:10" hidden="1" x14ac:dyDescent="0.2">
      <c r="A710" s="212"/>
      <c r="E710" t="str">
        <f>'Technical page'!B151</f>
        <v>Q2.28</v>
      </c>
      <c r="F710">
        <f>'Technical page'!C151</f>
        <v>3</v>
      </c>
      <c r="G710" s="13" t="str">
        <f>VLOOKUP(E710,'Technical page'!$AU$124:$BD$168,8,0)</f>
        <v>-</v>
      </c>
      <c r="H710" t="str">
        <f t="shared" si="53"/>
        <v>n.a.</v>
      </c>
      <c r="J710" s="14" t="str">
        <f>VLOOKUP(E710,'Chapter 2'!$C$6:$D$282,2,0)</f>
        <v>Jakým způsobem se kontroluje příchod a odchod pracovníků a materiálu na pracovišti a v oblastech s omezeným vstupem?</v>
      </c>
    </row>
    <row r="711" spans="1:10" hidden="1" x14ac:dyDescent="0.2">
      <c r="A711" s="212"/>
      <c r="E711" t="str">
        <f>'Technical page'!B152</f>
        <v>Q2.29</v>
      </c>
      <c r="F711">
        <f>'Technical page'!C152</f>
        <v>4</v>
      </c>
      <c r="G711" s="13" t="str">
        <f>VLOOKUP(E711,'Technical page'!$AU$124:$BD$168,8,0)</f>
        <v>-</v>
      </c>
      <c r="H711" t="str">
        <f t="shared" si="53"/>
        <v>n.a.</v>
      </c>
      <c r="J711" s="14" t="str">
        <f>VLOOKUP(E711,'Chapter 2'!$C$6:$D$282,2,0)</f>
        <v>Jakým způsobem se kontroluje kybernetická bezpečnost?</v>
      </c>
    </row>
    <row r="712" spans="1:10" hidden="1" x14ac:dyDescent="0.2">
      <c r="A712" s="212"/>
      <c r="E712" t="str">
        <f>'Technical page'!B153</f>
        <v>Q2.30</v>
      </c>
      <c r="F712">
        <f>'Technical page'!C153</f>
        <v>3</v>
      </c>
      <c r="G712" s="13" t="str">
        <f>VLOOKUP(E712,'Technical page'!$AU$124:$BD$168,8,0)</f>
        <v>-</v>
      </c>
      <c r="H712" t="str">
        <f t="shared" si="53"/>
        <v>n.a.</v>
      </c>
      <c r="J712" s="14" t="str">
        <f>VLOOKUP(E712,'Chapter 2'!$C$6:$D$282,2,0)</f>
        <v>Jakým způsobem probíhá komunikace a výměna informací v případě bezpečnostní krize?</v>
      </c>
    </row>
    <row r="713" spans="1:10" hidden="1" x14ac:dyDescent="0.2">
      <c r="A713" s="212"/>
      <c r="E713" t="str">
        <f>'Technical page'!B154</f>
        <v>Q2.31</v>
      </c>
      <c r="F713">
        <f>'Technical page'!C154</f>
        <v>2</v>
      </c>
      <c r="G713" s="13" t="str">
        <f>VLOOKUP(E713,'Technical page'!$AU$124:$BD$168,8,0)</f>
        <v>-</v>
      </c>
      <c r="H713" t="str">
        <f t="shared" si="53"/>
        <v>n.a.</v>
      </c>
      <c r="J713" s="14" t="str">
        <f>VLOOKUP(E713,'Chapter 2'!$C$6:$D$282,2,0)</f>
        <v>Jak se organizace vyrovnává s podezřelým chováním (včetně rizik radikalizace = souhlas a podopra extrémních názorů)</v>
      </c>
    </row>
    <row r="714" spans="1:10" hidden="1" x14ac:dyDescent="0.2">
      <c r="A714" s="212"/>
      <c r="E714" t="str">
        <f>'Technical page'!B155</f>
        <v>Q2.32</v>
      </c>
      <c r="F714">
        <f>'Technical page'!C155</f>
        <v>4</v>
      </c>
      <c r="G714" s="13" t="str">
        <f>VLOOKUP(E714,'Technical page'!$AU$124:$BD$168,8,0)</f>
        <v>-</v>
      </c>
      <c r="H714" t="str">
        <f t="shared" si="53"/>
        <v>n.a.</v>
      </c>
      <c r="J714" s="14" t="str">
        <f>VLOOKUP(E714,'Chapter 2'!$C$6:$D$282,2,0)</f>
        <v xml:space="preserve">Jakým způsobem školí organizace pracovníky v oblasti ostrahy ve vazbě na bezpečnostní rizika?  </v>
      </c>
    </row>
    <row r="715" spans="1:10" x14ac:dyDescent="0.2">
      <c r="A715" s="212"/>
      <c r="E715" t="str">
        <f>'Technical page'!B156</f>
        <v>Q2.33</v>
      </c>
      <c r="F715">
        <f>'Technical page'!C156</f>
        <v>2</v>
      </c>
      <c r="G715" s="13">
        <f>VLOOKUP(E715,'Technical page'!$AU$124:$BD$168,8,0)</f>
        <v>3</v>
      </c>
      <c r="H715" t="str">
        <f t="shared" si="53"/>
        <v>increase score</v>
      </c>
      <c r="J715" s="14" t="str">
        <f>VLOOKUP(E715,'Chapter 2'!$C$6:$D$282,2,0)</f>
        <v>Jakým způsobem se posuzuje potenciální vliv organizace na životní prostředí?</v>
      </c>
    </row>
    <row r="716" spans="1:10" x14ac:dyDescent="0.2">
      <c r="A716" s="212"/>
      <c r="E716" t="str">
        <f>'Technical page'!B157</f>
        <v>Q2.34</v>
      </c>
      <c r="F716">
        <f>'Technical page'!C157</f>
        <v>4</v>
      </c>
      <c r="G716" s="13">
        <f>VLOOKUP(E716,'Technical page'!$AU$124:$BD$168,8,0)</f>
        <v>4</v>
      </c>
      <c r="H716" t="str">
        <f t="shared" si="53"/>
        <v>compliant</v>
      </c>
      <c r="J716" s="14" t="str">
        <f>VLOOKUP(E716,'Chapter 2'!$C$6:$D$282,2,0)</f>
        <v>Jakým způsobem se řídí environmentální výkonnost?</v>
      </c>
    </row>
    <row r="717" spans="1:10" x14ac:dyDescent="0.2">
      <c r="A717" s="212"/>
      <c r="E717" t="str">
        <f>'Technical page'!B158</f>
        <v>Q2.35</v>
      </c>
      <c r="F717">
        <f>'Technical page'!C158</f>
        <v>3</v>
      </c>
      <c r="G717" s="13">
        <f>VLOOKUP(E717,'Technical page'!$AU$124:$BD$168,8,0)</f>
        <v>3</v>
      </c>
      <c r="H717" t="str">
        <f t="shared" si="53"/>
        <v>compliant</v>
      </c>
      <c r="J717" s="14" t="str">
        <f>VLOOKUP(E717,'Chapter 2'!$C$6:$D$282,2,0)</f>
        <v>Jak organizace nakládá s odpadem?</v>
      </c>
    </row>
    <row r="718" spans="1:10" x14ac:dyDescent="0.2">
      <c r="A718" s="212"/>
      <c r="E718" t="str">
        <f>'Technical page'!B159</f>
        <v>Q2.36</v>
      </c>
      <c r="F718">
        <f>'Technical page'!C159</f>
        <v>2</v>
      </c>
      <c r="G718" s="13">
        <f>VLOOKUP(E718,'Technical page'!$AU$124:$BD$168,8,0)</f>
        <v>3</v>
      </c>
      <c r="H718" t="str">
        <f t="shared" si="53"/>
        <v>increase score</v>
      </c>
      <c r="J718" s="14" t="str">
        <f>VLOOKUP(E718,'Chapter 2'!$C$6:$D$282,2,0)</f>
        <v>Jakým způsobem řídí organizace rizika týkající se podzemních vod?</v>
      </c>
    </row>
    <row r="719" spans="1:10" x14ac:dyDescent="0.2">
      <c r="A719" s="212"/>
      <c r="E719" t="str">
        <f>'Technical page'!B160</f>
        <v>Q2.37</v>
      </c>
      <c r="F719">
        <f>'Technical page'!C160</f>
        <v>2</v>
      </c>
      <c r="G719" s="13">
        <f>VLOOKUP(E719,'Technical page'!$AU$124:$BD$168,8,0)</f>
        <v>3</v>
      </c>
      <c r="H719" t="str">
        <f t="shared" si="53"/>
        <v>increase score</v>
      </c>
      <c r="J719" s="14" t="str">
        <f>VLOOKUP(E719,'Chapter 2'!$C$6:$D$282,2,0)</f>
        <v>Jakým způsobem řídí organizace rizika týkající se znečištění půdy?</v>
      </c>
    </row>
    <row r="720" spans="1:10" x14ac:dyDescent="0.2">
      <c r="A720" s="212"/>
      <c r="E720" t="str">
        <f>'Technical page'!B161</f>
        <v>Q2.38</v>
      </c>
      <c r="F720">
        <f>'Technical page'!C161</f>
        <v>3</v>
      </c>
      <c r="G720" s="13">
        <f>VLOOKUP(E720,'Technical page'!$AU$124:$BD$168,8,0)</f>
        <v>3</v>
      </c>
      <c r="H720" t="str">
        <f t="shared" si="53"/>
        <v>compliant</v>
      </c>
      <c r="J720" s="14" t="str">
        <f>VLOOKUP(E720,'Chapter 2'!$C$6:$D$282,2,0)</f>
        <v xml:space="preserve">Jakým způsobem řídí organizace existující znečištění půdy?
</v>
      </c>
    </row>
    <row r="721" spans="1:10" x14ac:dyDescent="0.2">
      <c r="A721" s="212"/>
      <c r="E721" t="str">
        <f>'Technical page'!B162</f>
        <v>Q2.39</v>
      </c>
      <c r="F721">
        <f>'Technical page'!C162</f>
        <v>3</v>
      </c>
      <c r="G721" s="13">
        <f>VLOOKUP(E721,'Technical page'!$AU$124:$BD$168,8,0)</f>
        <v>3</v>
      </c>
      <c r="H721" t="str">
        <f t="shared" si="53"/>
        <v>compliant</v>
      </c>
      <c r="J721" s="14" t="str">
        <f>VLOOKUP(E721,'Chapter 2'!$C$6:$D$282,2,0)</f>
        <v>Jakým způsobem organizace řídí své emise škodlivin do ovzduší?</v>
      </c>
    </row>
    <row r="722" spans="1:10" x14ac:dyDescent="0.2">
      <c r="A722" s="212"/>
      <c r="E722" t="str">
        <f>'Technical page'!B163</f>
        <v>Q2.40</v>
      </c>
      <c r="F722">
        <f>'Technical page'!C163</f>
        <v>3</v>
      </c>
      <c r="G722" s="13">
        <f>VLOOKUP(E722,'Technical page'!$AU$124:$BD$168,8,0)</f>
        <v>3</v>
      </c>
      <c r="H722" t="str">
        <f t="shared" si="53"/>
        <v>compliant</v>
      </c>
      <c r="J722" s="14" t="str">
        <f>VLOOKUP(E722,'Chapter 2'!$C$6:$D$282,2,0)</f>
        <v>Jakým způsobem organizace řídí své emise škodlivin do vody?</v>
      </c>
    </row>
    <row r="723" spans="1:10" x14ac:dyDescent="0.2">
      <c r="A723" s="212"/>
      <c r="E723" t="str">
        <f>'Technical page'!B164</f>
        <v>Q2.41</v>
      </c>
      <c r="F723">
        <f>'Technical page'!C164</f>
        <v>2</v>
      </c>
      <c r="G723" s="13">
        <f>VLOOKUP(E723,'Technical page'!$AU$124:$BD$168,8,0)</f>
        <v>3</v>
      </c>
      <c r="H723" t="str">
        <f t="shared" si="53"/>
        <v>increase score</v>
      </c>
      <c r="J723" s="14" t="str">
        <f>VLOOKUP(E723,'Chapter 2'!$C$6:$D$282,2,0)</f>
        <v>Jakým způsobem organizace řídí své emise hluku?</v>
      </c>
    </row>
    <row r="724" spans="1:10" x14ac:dyDescent="0.2">
      <c r="A724" s="212"/>
      <c r="E724" t="str">
        <f>'Technical page'!B165</f>
        <v>Q2.42</v>
      </c>
      <c r="F724">
        <f>'Technical page'!C165</f>
        <v>2</v>
      </c>
      <c r="G724" s="13">
        <f>VLOOKUP(E724,'Technical page'!$AU$124:$BD$168,8,0)</f>
        <v>3</v>
      </c>
      <c r="H724" t="str">
        <f t="shared" si="53"/>
        <v>increase score</v>
      </c>
      <c r="J724" s="14" t="str">
        <f>VLOOKUP(E724,'Chapter 2'!$C$6:$D$282,2,0)</f>
        <v>Jakým způsobem organizace řídí své emise zápachu?</v>
      </c>
    </row>
    <row r="725" spans="1:10" x14ac:dyDescent="0.2">
      <c r="A725" s="212"/>
      <c r="E725" t="str">
        <f>'Technical page'!B166</f>
        <v>Q2.43</v>
      </c>
      <c r="F725">
        <f>'Technical page'!C166</f>
        <v>3</v>
      </c>
      <c r="G725" s="13">
        <f>VLOOKUP(E725,'Technical page'!$AU$124:$BD$168,8,0)</f>
        <v>3</v>
      </c>
      <c r="H725" t="str">
        <f t="shared" si="53"/>
        <v>compliant</v>
      </c>
      <c r="J725" s="14" t="str">
        <f>VLOOKUP(E725,'Chapter 2'!$C$6:$D$282,2,0)</f>
        <v>Jakým způsobem organizace zabraňuje a řídí havarijní emise do prostředí?</v>
      </c>
    </row>
    <row r="726" spans="1:10" x14ac:dyDescent="0.2">
      <c r="A726" s="212"/>
      <c r="E726" t="str">
        <f>'Technical page'!B167</f>
        <v>Q2.44</v>
      </c>
      <c r="F726">
        <f>'Technical page'!C167</f>
        <v>3</v>
      </c>
      <c r="G726" s="13">
        <f>VLOOKUP(E726,'Technical page'!$AU$124:$BD$168,8,0)</f>
        <v>3</v>
      </c>
      <c r="H726" t="str">
        <f t="shared" si="53"/>
        <v>compliant</v>
      </c>
      <c r="J726" s="14" t="str">
        <f>VLOOKUP(E726,'Chapter 2'!$C$6:$D$282,2,0)</f>
        <v>Jakým způsobem zajišťuje organizace správně kompetence všech pracovníků, týkající se environmentálních požadavků, které souvisejí s jejich pracovní náplní?</v>
      </c>
    </row>
    <row r="727" spans="1:10" x14ac:dyDescent="0.2">
      <c r="A727" s="212"/>
      <c r="E727" t="str">
        <f>'Technical page'!B168</f>
        <v>Q2.45</v>
      </c>
      <c r="F727">
        <f>'Technical page'!C168</f>
        <v>1</v>
      </c>
      <c r="G727" s="13">
        <f>VLOOKUP(E727,'Technical page'!$AU$124:$BD$168,8,0)</f>
        <v>2</v>
      </c>
      <c r="H727" t="str">
        <f t="shared" si="53"/>
        <v>increase score</v>
      </c>
      <c r="J727" s="14" t="str">
        <f>VLOOKUP(E727,'Chapter 2'!$C$6:$D$282,2,0)</f>
        <v>Jakým způsobem jsou zainteresované strany organizace informovány o environmentálních aspektech a jejich možných dopadech?</v>
      </c>
    </row>
    <row r="728" spans="1:10" x14ac:dyDescent="0.2">
      <c r="A728" s="212"/>
      <c r="E728" s="45" t="s">
        <v>56</v>
      </c>
    </row>
    <row r="729" spans="1:10" hidden="1" x14ac:dyDescent="0.2">
      <c r="A729" s="212"/>
      <c r="E729" t="str">
        <f>'Technical page'!$B$406</f>
        <v>Q3.1</v>
      </c>
      <c r="F729" s="8">
        <f>'Technical page'!$C$406</f>
        <v>3</v>
      </c>
      <c r="G729" s="13" t="str">
        <f>VLOOKUP(E729,'Technical page'!$AU$406:$BD$418,8,0)</f>
        <v>-</v>
      </c>
      <c r="H729" t="str">
        <f t="shared" ref="H729:H738" si="54">IF(G729="-","n.a.",IF(F729-G729&gt;-1,"compliant","increase score"))</f>
        <v>n.a.</v>
      </c>
      <c r="J729" s="14" t="str">
        <f>VLOOKUP(E729,'Chapter 3'!$C$6:$D$89,2,0)</f>
        <v>Zavedla organizace proces pro navrhování a vývoj nových 
produktů a služeb?</v>
      </c>
    </row>
    <row r="730" spans="1:10" x14ac:dyDescent="0.2">
      <c r="A730" s="212"/>
      <c r="E730" t="str">
        <f>'Technical page'!$B$407</f>
        <v>Q3.2</v>
      </c>
      <c r="F730" s="8">
        <f>'Technical page'!$C$407</f>
        <v>2</v>
      </c>
      <c r="G730" s="13">
        <f>VLOOKUP(E730,'Technical page'!$AU$406:$BD$418,8,0)</f>
        <v>1</v>
      </c>
      <c r="H730" t="str">
        <f t="shared" si="54"/>
        <v>compliant</v>
      </c>
      <c r="J730" s="14" t="str">
        <f>VLOOKUP(E730,'Chapter 3'!$C$6:$D$89,2,0)</f>
        <v xml:space="preserve">Má organizace k dispozici proces hodnocení a stanovení priorit svých produktů pro charakterizaci rizik a řízení rizik?
</v>
      </c>
    </row>
    <row r="731" spans="1:10" x14ac:dyDescent="0.2">
      <c r="A731" s="212"/>
      <c r="E731" t="str">
        <f>'Technical page'!$B$408</f>
        <v>Q3.3</v>
      </c>
      <c r="F731" s="8">
        <f>'Technical page'!$C$408</f>
        <v>4</v>
      </c>
      <c r="G731" s="13">
        <f>VLOOKUP(E731,'Technical page'!$AU$406:$BD$418,8,0)</f>
        <v>1</v>
      </c>
      <c r="H731" t="str">
        <f t="shared" si="54"/>
        <v>compliant</v>
      </c>
      <c r="J731" s="14" t="str">
        <f>VLOOKUP(E731,'Chapter 3'!$C$6:$D$89,2,0)</f>
        <v>Zavedla organizace systém pro sledování použitelnosti, změn a dodržování interních a externích požadavků souvisejících s řízením bezpečnosti chemických látek?</v>
      </c>
    </row>
    <row r="732" spans="1:10" x14ac:dyDescent="0.2">
      <c r="A732" s="212"/>
      <c r="E732" t="str">
        <f>'Technical page'!$B$409</f>
        <v>Q3.4</v>
      </c>
      <c r="F732" s="8">
        <f>'Technical page'!$C$409</f>
        <v>3</v>
      </c>
      <c r="G732" s="13">
        <f>VLOOKUP(E732,'Technical page'!$AU$406:$BD$418,8,0)</f>
        <v>4</v>
      </c>
      <c r="H732" t="str">
        <f t="shared" si="54"/>
        <v>increase score</v>
      </c>
      <c r="J732" s="14" t="str">
        <f>VLOOKUP(E732,'Chapter 3'!$C$6:$D$89,2,0)</f>
        <v>Zavedla organizace systém na správu existujících informací o rizicích svých produktů?</v>
      </c>
    </row>
    <row r="733" spans="1:10" hidden="1" x14ac:dyDescent="0.2">
      <c r="A733" s="212"/>
      <c r="E733" t="str">
        <f>'Technical page'!$B$410</f>
        <v>Q3.5</v>
      </c>
      <c r="F733" s="8">
        <f>'Technical page'!$C$410</f>
        <v>4</v>
      </c>
      <c r="G733" s="13" t="str">
        <f>VLOOKUP(E733,'Technical page'!$AU$406:$BD$418,8,0)</f>
        <v>-</v>
      </c>
      <c r="H733" t="str">
        <f t="shared" si="54"/>
        <v>n.a.</v>
      </c>
      <c r="J733" s="14" t="str">
        <f>VLOOKUP(E733,'Chapter 3'!$C$6:$D$89,2,0)</f>
        <v>Zavedla organizace proces řízení informací o používání a expozici svých produktů?</v>
      </c>
    </row>
    <row r="734" spans="1:10" x14ac:dyDescent="0.2">
      <c r="A734" s="212"/>
      <c r="E734" t="str">
        <f>'Technical page'!$B$411</f>
        <v>Q3.6</v>
      </c>
      <c r="F734" s="8">
        <f>'Technical page'!$C$411</f>
        <v>2</v>
      </c>
      <c r="G734" s="13">
        <f>VLOOKUP(E734,'Technical page'!$AU$406:$BD$418,8,0)</f>
        <v>1</v>
      </c>
      <c r="H734" t="str">
        <f t="shared" si="54"/>
        <v>compliant</v>
      </c>
      <c r="J734" s="14" t="str">
        <f>VLOOKUP(E734,'Chapter 3'!$C$6:$D$89,2,0)</f>
        <v>Zavedla organizace proces na správu nových informací?</v>
      </c>
    </row>
    <row r="735" spans="1:10" x14ac:dyDescent="0.2">
      <c r="A735" s="212"/>
      <c r="E735" t="str">
        <f>'Technical page'!$B$412</f>
        <v>Q3.7</v>
      </c>
      <c r="F735" s="8">
        <f>'Technical page'!$C$412</f>
        <v>4</v>
      </c>
      <c r="G735" s="13">
        <f>VLOOKUP(E735,'Technical page'!$AU$406:$BD$418,8,0)</f>
        <v>4</v>
      </c>
      <c r="H735" t="str">
        <f t="shared" si="54"/>
        <v>compliant</v>
      </c>
      <c r="J735" s="14" t="str">
        <f>VLOOKUP(E735,'Chapter 3'!$C$6:$D$89,2,0)</f>
        <v>Zavedla organizace proces charakterizace rizik na základě shromážděných informací?</v>
      </c>
    </row>
    <row r="736" spans="1:10" x14ac:dyDescent="0.2">
      <c r="A736" s="212"/>
      <c r="E736" t="str">
        <f>'Technical page'!$B$413</f>
        <v>Q3.8</v>
      </c>
      <c r="F736" s="8">
        <f>'Technical page'!$C$413</f>
        <v>4</v>
      </c>
      <c r="G736" s="13">
        <f>VLOOKUP(E736,'Technical page'!$AU$406:$BD$418,8,0)</f>
        <v>4</v>
      </c>
      <c r="H736" t="str">
        <f t="shared" si="54"/>
        <v>compliant</v>
      </c>
      <c r="J736" s="14" t="str">
        <f>VLOOKUP(E736,'Chapter 3'!$C$6:$D$89,2,0)</f>
        <v>Zavedla organizace proces řízení rizik na základě shromážděných informací?</v>
      </c>
    </row>
    <row r="737" spans="1:10" x14ac:dyDescent="0.2">
      <c r="A737" s="212"/>
      <c r="E737" t="str">
        <f>'Technical page'!$B$414</f>
        <v>Q3.9</v>
      </c>
      <c r="F737" s="8">
        <f>'Technical page'!$C$414</f>
        <v>4</v>
      </c>
      <c r="G737" s="13">
        <f>VLOOKUP(E737,'Technical page'!$AU$406:$BD$418,8,0)</f>
        <v>4</v>
      </c>
      <c r="H737" t="str">
        <f t="shared" si="54"/>
        <v>compliant</v>
      </c>
      <c r="J737" s="14" t="str">
        <f>VLOOKUP(E737,'Chapter 3'!$C$6:$D$89,2,0)</f>
        <v xml:space="preserve">Zavedla organizace účinný proces sledování svých produktů po dodání a provádění nápravných opatření?
</v>
      </c>
    </row>
    <row r="738" spans="1:10" x14ac:dyDescent="0.2">
      <c r="A738" s="212"/>
      <c r="E738" t="str">
        <f>'Technical page'!$B$415</f>
        <v>Q3.10</v>
      </c>
      <c r="F738" s="8">
        <f>'Technical page'!$C$415</f>
        <v>3</v>
      </c>
      <c r="G738" s="13">
        <f>VLOOKUP(E738,'Technical page'!$AU$406:$BD$418,8,0)</f>
        <v>4</v>
      </c>
      <c r="H738" t="str">
        <f t="shared" si="54"/>
        <v>increase score</v>
      </c>
      <c r="J738" s="14" t="str">
        <f>VLOOKUP(E738,'Chapter 3'!$C$6:$D$89,2,0)</f>
        <v>Poskytuje organizace efektivní komunikaci v rámci dodavatelského řetězce ohledně opatření k řízení rizik, které se vztahují na jejich produkty?</v>
      </c>
    </row>
    <row r="739" spans="1:10" x14ac:dyDescent="0.2">
      <c r="A739" s="212"/>
      <c r="E739" s="45" t="s">
        <v>414</v>
      </c>
      <c r="F739" s="8"/>
      <c r="G739" s="13"/>
    </row>
    <row r="740" spans="1:10" hidden="1" x14ac:dyDescent="0.2">
      <c r="A740" s="212"/>
      <c r="E740" t="str">
        <f>'Technical page'!B482</f>
        <v>Q4.1</v>
      </c>
      <c r="F740">
        <f>'Technical page'!C482</f>
        <v>2</v>
      </c>
      <c r="G740" s="13" t="str">
        <f>VLOOKUP(E740,'Technical page'!$AU$482:$BD$489,8,0)</f>
        <v>-</v>
      </c>
      <c r="H740" t="str">
        <f t="shared" ref="H740" si="55">IF(G740="-","n.a.",IF(F740-G740&gt;-1,"compliant","increase score"))</f>
        <v>n.a.</v>
      </c>
      <c r="J740" s="14" t="str">
        <f>VLOOKUP(E740,'Chapter 4'!$C$6:$D$91,2,0)</f>
        <v>Jak se organizace zavázala k odpovědnému získávání zdrojů?</v>
      </c>
    </row>
    <row r="741" spans="1:10" hidden="1" x14ac:dyDescent="0.2">
      <c r="A741" s="212"/>
      <c r="E741" t="str">
        <f>'Technical page'!B483</f>
        <v>Q4.2</v>
      </c>
      <c r="F741">
        <f>'Technical page'!C483</f>
        <v>4</v>
      </c>
      <c r="G741" s="13" t="str">
        <f>VLOOKUP(E741,'Technical page'!$AU$482:$BD$489,8,0)</f>
        <v>-</v>
      </c>
      <c r="H741" t="str">
        <f t="shared" ref="H741:H747" si="56">IF(G741="-","n.a.",IF(F741-G741&gt;-1,"compliant","increase score"))</f>
        <v>n.a.</v>
      </c>
      <c r="J741" s="14" t="str">
        <f>VLOOKUP(E741,'Chapter 4'!$C$6:$D$91,2,0)</f>
        <v>Jak organizace zlepšuje spolupráci v dodavatelském řetězci?</v>
      </c>
    </row>
    <row r="742" spans="1:10" hidden="1" x14ac:dyDescent="0.2">
      <c r="A742" s="212"/>
      <c r="E742" t="str">
        <f>'Technical page'!B484</f>
        <v>Q4.3</v>
      </c>
      <c r="F742">
        <f>'Technical page'!C484</f>
        <v>4</v>
      </c>
      <c r="G742" s="13" t="str">
        <f>VLOOKUP(E742,'Technical page'!$AU$482:$BD$489,8,0)</f>
        <v>-</v>
      </c>
      <c r="H742" t="str">
        <f t="shared" si="56"/>
        <v>n.a.</v>
      </c>
      <c r="J742" s="14" t="str">
        <f>VLOOKUP(E742,'Chapter 4'!$C$6:$D$91,2,0)</f>
        <v>Jakým způsobem vyjadřuje organizace svůj závazek vůči podnikatelské etice?</v>
      </c>
    </row>
    <row r="743" spans="1:10" hidden="1" x14ac:dyDescent="0.2">
      <c r="A743" s="212"/>
      <c r="E743" t="str">
        <f>'Technical page'!B485</f>
        <v>Q4.4</v>
      </c>
      <c r="F743">
        <f>'Technical page'!C485</f>
        <v>4</v>
      </c>
      <c r="G743" s="13" t="str">
        <f>VLOOKUP(E743,'Technical page'!$AU$482:$BD$489,8,0)</f>
        <v>-</v>
      </c>
      <c r="H743" t="str">
        <f t="shared" si="56"/>
        <v>n.a.</v>
      </c>
      <c r="J743" s="14" t="str">
        <f>VLOOKUP(E743,'Chapter 4'!$C$6:$D$91,2,0)</f>
        <v>Jakým způsobem řeší organizace sociální problematiku a lidská práva v rámci spolupráce s obchodními partnery?</v>
      </c>
    </row>
    <row r="744" spans="1:10" hidden="1" x14ac:dyDescent="0.2">
      <c r="A744" s="212"/>
      <c r="E744" t="str">
        <f>'Technical page'!B486</f>
        <v>Q4.5</v>
      </c>
      <c r="F744">
        <f>'Technical page'!C486</f>
        <v>4</v>
      </c>
      <c r="G744" s="13" t="str">
        <f>VLOOKUP(E744,'Technical page'!$AU$482:$BD$489,8,0)</f>
        <v>-</v>
      </c>
      <c r="H744" t="str">
        <f t="shared" si="56"/>
        <v>n.a.</v>
      </c>
      <c r="J744" s="14" t="str">
        <f>VLOOKUP(E744,'Chapter 4'!$C$6:$D$91,2,0)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row>
    <row r="745" spans="1:10" hidden="1" x14ac:dyDescent="0.2">
      <c r="A745" s="212"/>
      <c r="E745" t="str">
        <f>'Technical page'!B487</f>
        <v>Q4.6</v>
      </c>
      <c r="F745">
        <f>'Technical page'!C487</f>
        <v>3</v>
      </c>
      <c r="G745" s="13" t="str">
        <f>VLOOKUP(E745,'Technical page'!$AU$482:$BD$489,8,0)</f>
        <v>-</v>
      </c>
      <c r="H745" t="str">
        <f t="shared" si="56"/>
        <v>n.a.</v>
      </c>
      <c r="J745" s="14" t="str">
        <f>VLOOKUP(E745,'Chapter 4'!$C$6:$D$91,2,0)</f>
        <v>Jakým způsobem zabezpečuje organizace splnění svých požadavků ze strany logistických partnerů?</v>
      </c>
    </row>
    <row r="746" spans="1:10" hidden="1" x14ac:dyDescent="0.2">
      <c r="A746" s="212"/>
      <c r="E746" t="str">
        <f>'Technical page'!B488</f>
        <v>Q4.7</v>
      </c>
      <c r="F746">
        <f>'Technical page'!C488</f>
        <v>3</v>
      </c>
      <c r="G746" s="13" t="str">
        <f>VLOOKUP(E746,'Technical page'!$AU$482:$BD$489,8,0)</f>
        <v>-</v>
      </c>
      <c r="H746" t="str">
        <f t="shared" si="56"/>
        <v>n.a.</v>
      </c>
      <c r="J746" s="14" t="str">
        <f>VLOOKUP(E746,'Chapter 4'!$C$6:$D$91,2,0)</f>
        <v>Jakým způsobem organizace chrání a zabezpečuje majetek a údaje následných uživatelů nebo externích poskytovatelů, které se používají nebo začleňují do produktů a služeb?</v>
      </c>
    </row>
    <row r="747" spans="1:10" hidden="1" x14ac:dyDescent="0.2">
      <c r="A747" s="212"/>
      <c r="E747" t="str">
        <f>'Technical page'!B489</f>
        <v>Q4.8</v>
      </c>
      <c r="F747">
        <f>'Technical page'!C489</f>
        <v>4</v>
      </c>
      <c r="G747" s="13" t="str">
        <f>VLOOKUP(E747,'Technical page'!$AU$482:$BD$489,8,0)</f>
        <v>-</v>
      </c>
      <c r="H747" t="str">
        <f t="shared" si="56"/>
        <v>n.a.</v>
      </c>
      <c r="J747" s="14" t="str">
        <f>VLOOKUP(E747,'Chapter 4'!$C$6:$D$91,2,0)</f>
        <v>Co zahrnuje dialog s následnými uživateli?</v>
      </c>
    </row>
    <row r="748" spans="1:10" x14ac:dyDescent="0.2">
      <c r="A748" s="212"/>
      <c r="E748" s="45" t="s">
        <v>415</v>
      </c>
      <c r="G748" s="13"/>
    </row>
    <row r="749" spans="1:10" x14ac:dyDescent="0.2">
      <c r="A749" s="212"/>
      <c r="E749" t="str">
        <f>'Technical page'!B544</f>
        <v>Q5.1</v>
      </c>
      <c r="F749">
        <f>'Technical page'!C544</f>
        <v>4</v>
      </c>
      <c r="G749" s="13">
        <f>VLOOKUP(E749,'Technical page'!$AU$544:$BD$548,8,0)</f>
        <v>3</v>
      </c>
      <c r="H749" t="str">
        <f t="shared" ref="H749" si="57">IF(G749="-","n.a.",IF(F749-G749&gt;-1,"compliant","increase score"))</f>
        <v>compliant</v>
      </c>
      <c r="J749" s="14" t="str">
        <f>VLOOKUP(E749,'Chapter 5'!$C$6:$D$89,2,0)</f>
        <v>Jakým způsobem zapojuje organizace své externí zainteresované strany a naplňuje jejich očekávání?</v>
      </c>
    </row>
    <row r="750" spans="1:10" hidden="1" x14ac:dyDescent="0.2">
      <c r="A750" s="212"/>
      <c r="E750" t="str">
        <f>'Technical page'!B545</f>
        <v>Q5.2</v>
      </c>
      <c r="F750">
        <f>'Technical page'!C545</f>
        <v>3</v>
      </c>
      <c r="G750" s="13" t="str">
        <f>VLOOKUP(E750,'Technical page'!$AU$544:$BD$548,8,0)</f>
        <v>-</v>
      </c>
      <c r="H750" t="str">
        <f t="shared" ref="H750:H753" si="58">IF(G750="-","n.a.",IF(F750-G750&gt;-1,"compliant","increase score"))</f>
        <v>n.a.</v>
      </c>
      <c r="J750" s="14" t="str">
        <f>VLOOKUP(E750,'Chapter 5'!$C$6:$D$89,2,0)</f>
        <v>Jakým způsobem vede organizace dialog s veřejností, úřady a dalšími zainteresovanými stranami, včetně místních komunit a zákazníků v souvislosti s HSE&amp;S v rámci jejich činností, produktů a služeb?</v>
      </c>
    </row>
    <row r="751" spans="1:10" hidden="1" x14ac:dyDescent="0.2">
      <c r="A751" s="212"/>
      <c r="E751" t="str">
        <f>'Technical page'!B546</f>
        <v>Q5.3</v>
      </c>
      <c r="F751">
        <f>'Technical page'!C546</f>
        <v>4</v>
      </c>
      <c r="G751" s="13" t="str">
        <f>VLOOKUP(E751,'Technical page'!$AU$544:$BD$548,8,0)</f>
        <v>-</v>
      </c>
      <c r="H751" t="str">
        <f t="shared" si="58"/>
        <v>n.a.</v>
      </c>
      <c r="J751" s="14" t="str">
        <f>VLOOKUP(E751,'Chapter 5'!$C$6:$D$89,2,0)</f>
        <v>Jakým způsobem zveřejňuje organizace informace týkající se
 HSE&amp;S?</v>
      </c>
    </row>
    <row r="752" spans="1:10" hidden="1" x14ac:dyDescent="0.2">
      <c r="A752" s="212"/>
      <c r="E752" t="str">
        <f>'Technical page'!B547</f>
        <v>Q5.4</v>
      </c>
      <c r="F752">
        <f>'Technical page'!C547</f>
        <v>4</v>
      </c>
      <c r="G752" s="13" t="str">
        <f>VLOOKUP(E752,'Technical page'!$AU$544:$BD$548,8,0)</f>
        <v>-</v>
      </c>
      <c r="H752" t="str">
        <f t="shared" si="58"/>
        <v>n.a.</v>
      </c>
      <c r="J752" s="14" t="str">
        <f>VLOOKUP(E752,'Chapter 5'!$C$6:$D$89,2,0)</f>
        <v>Jakým způsobem podporuje organizace místní komunity?</v>
      </c>
    </row>
    <row r="753" spans="1:10" hidden="1" x14ac:dyDescent="0.2">
      <c r="A753" s="212"/>
      <c r="E753" t="str">
        <f>'Technical page'!B548</f>
        <v>Q5.5</v>
      </c>
      <c r="F753">
        <f>'Technical page'!C548</f>
        <v>4</v>
      </c>
      <c r="G753" s="13" t="str">
        <f>VLOOKUP(E753,'Technical page'!$AU$544:$BD$548,8,0)</f>
        <v>-</v>
      </c>
      <c r="H753" t="str">
        <f t="shared" si="58"/>
        <v>n.a.</v>
      </c>
      <c r="J753" s="14" t="str">
        <f>VLOOKUP(E753,'Chapter 5'!$C$6:$D$89,2,0)</f>
        <v>Jakým způsobem stimuluje organizace místní zaměstnanost a vzdělávání?</v>
      </c>
    </row>
    <row r="754" spans="1:10" x14ac:dyDescent="0.2">
      <c r="A754" s="212"/>
      <c r="E754" s="45" t="s">
        <v>416</v>
      </c>
      <c r="G754" s="13"/>
    </row>
    <row r="755" spans="1:10" hidden="1" x14ac:dyDescent="0.2">
      <c r="A755" s="212"/>
      <c r="E755" t="str">
        <f>'Technical page'!B584</f>
        <v>Q6.1</v>
      </c>
      <c r="F755">
        <f>'Technical page'!C584</f>
        <v>3</v>
      </c>
      <c r="G755" s="13" t="str">
        <f>VLOOKUP(E755,'Technical page'!$AU$584:$BD$600,8,0)</f>
        <v>-</v>
      </c>
      <c r="H755" t="str">
        <f>IF(G755="-","n.a.",IF(F755-G755&gt;-1,"compliant","increase score"))</f>
        <v>n.a.</v>
      </c>
      <c r="J755" s="14" t="str">
        <f>VLOOKUP(E755,'Chapter 6'!$C$6:$D$120,2,0)</f>
        <v>Jakým způsobem definuje organizace významné problémy a závažnost?</v>
      </c>
    </row>
    <row r="756" spans="1:10" hidden="1" x14ac:dyDescent="0.2">
      <c r="A756" s="212"/>
      <c r="E756" t="str">
        <f>'Technical page'!B585</f>
        <v>Q6.2</v>
      </c>
      <c r="F756">
        <f>'Technical page'!C585</f>
        <v>4</v>
      </c>
      <c r="G756" s="13" t="str">
        <f>VLOOKUP(E756,'Technical page'!$AU$584:$BD$600,8,0)</f>
        <v>-</v>
      </c>
      <c r="H756" t="str">
        <f t="shared" ref="H756:H771" si="59">IF(G756="-","n.a.",IF(F756-G756&gt;-1,"compliant","increase score"))</f>
        <v>n.a.</v>
      </c>
      <c r="J756" s="14" t="str">
        <f>VLOOKUP(E756,'Chapter 6'!$C$6:$D$120,2,0)</f>
        <v>Jakým způsobem hodlá organizace přispívat k udržitelnému rozvoji?</v>
      </c>
    </row>
    <row r="757" spans="1:10" hidden="1" x14ac:dyDescent="0.2">
      <c r="A757" s="212"/>
      <c r="E757" t="str">
        <f>'Technical page'!B586</f>
        <v>Q6.3</v>
      </c>
      <c r="F757">
        <f>'Technical page'!C586</f>
        <v>3</v>
      </c>
      <c r="G757" s="13" t="str">
        <f>VLOOKUP(E757,'Technical page'!$AU$584:$BD$600,8,0)</f>
        <v>-</v>
      </c>
      <c r="H757" t="str">
        <f t="shared" si="59"/>
        <v>n.a.</v>
      </c>
      <c r="J757" s="14" t="str">
        <f>VLOOKUP(E757,'Chapter 6'!$C$6:$D$120,2,0)</f>
        <v>Jakým způsobem komunikuje organizace zainteresovaných stran na téma udržitelnosti?</v>
      </c>
    </row>
    <row r="758" spans="1:10" hidden="1" x14ac:dyDescent="0.2">
      <c r="A758" s="212"/>
      <c r="E758" t="str">
        <f>'Technical page'!B587</f>
        <v>Q6.4</v>
      </c>
      <c r="F758">
        <f>'Technical page'!C587</f>
        <v>2</v>
      </c>
      <c r="G758" s="13" t="str">
        <f>VLOOKUP(E758,'Technical page'!$AU$584:$BD$600,8,0)</f>
        <v>-</v>
      </c>
      <c r="H758" t="str">
        <f t="shared" si="59"/>
        <v>n.a.</v>
      </c>
      <c r="J758" s="14" t="str">
        <f>VLOOKUP(E758,'Chapter 6'!$C$6:$D$120,2,0)</f>
        <v>Má organizace zavedený proces navrhování výrobků s lepšími výsledky udržitelnosti?</v>
      </c>
    </row>
    <row r="759" spans="1:10" hidden="1" x14ac:dyDescent="0.2">
      <c r="A759" s="212"/>
      <c r="E759" t="str">
        <f>'Technical page'!B588</f>
        <v>Q6.5</v>
      </c>
      <c r="F759">
        <f>'Technical page'!C588</f>
        <v>2</v>
      </c>
      <c r="G759" s="13" t="str">
        <f>VLOOKUP(E759,'Technical page'!$AU$584:$BD$600,8,0)</f>
        <v>-</v>
      </c>
      <c r="H759" t="str">
        <f t="shared" si="59"/>
        <v>n.a.</v>
      </c>
      <c r="J759" s="14" t="str">
        <f>VLOOKUP(E759,'Chapter 6'!$C$6:$D$120,2,0)</f>
        <v>Jakým způsobem zvyšuje organizace efektivnost zdrojů ve svých výrobních procesech?</v>
      </c>
    </row>
    <row r="760" spans="1:10" hidden="1" x14ac:dyDescent="0.2">
      <c r="A760" s="212"/>
      <c r="E760" t="str">
        <f>'Technical page'!B589</f>
        <v>Q6.6</v>
      </c>
      <c r="F760">
        <f>'Technical page'!C589</f>
        <v>3</v>
      </c>
      <c r="G760" s="13" t="str">
        <f>VLOOKUP(E760,'Technical page'!$AU$584:$BD$600,8,0)</f>
        <v>-</v>
      </c>
      <c r="H760" t="str">
        <f t="shared" si="59"/>
        <v>n.a.</v>
      </c>
      <c r="J760" s="14" t="str">
        <f>VLOOKUP(E760,'Chapter 6'!$C$6:$D$120,2,0)</f>
        <v>Jakým způsobem stimuluje organizace oběhové hospodářství prostřednictvím svých produktů?</v>
      </c>
    </row>
    <row r="761" spans="1:10" hidden="1" x14ac:dyDescent="0.2">
      <c r="A761" s="212"/>
      <c r="E761" t="str">
        <f>'Technical page'!B590</f>
        <v>Q6.7</v>
      </c>
      <c r="F761">
        <f>'Technical page'!C590</f>
        <v>4</v>
      </c>
      <c r="G761" s="13" t="str">
        <f>VLOOKUP(E761,'Technical page'!$AU$584:$BD$600,8,0)</f>
        <v>-</v>
      </c>
      <c r="H761" t="str">
        <f t="shared" si="59"/>
        <v>n.a.</v>
      </c>
      <c r="J761" s="14" t="str">
        <f>VLOOKUP(E761,'Chapter 6'!$C$6:$D$120,2,0)</f>
        <v>Jakým způsobem podporuje organizace inovace při vývoji produktů a řešení, které odpovídají výzvám udržitelnosti?</v>
      </c>
    </row>
    <row r="762" spans="1:10" hidden="1" x14ac:dyDescent="0.2">
      <c r="A762" s="212"/>
      <c r="E762" t="str">
        <f>'Technical page'!B591</f>
        <v>Q6.8</v>
      </c>
      <c r="F762">
        <f>'Technical page'!C591</f>
        <v>3</v>
      </c>
      <c r="G762" s="13" t="str">
        <f>VLOOKUP(E762,'Technical page'!$AU$584:$BD$600,8,0)</f>
        <v>-</v>
      </c>
      <c r="H762" t="str">
        <f t="shared" si="59"/>
        <v>n.a.</v>
      </c>
      <c r="J762" s="14" t="str">
        <f>VLOOKUP(E762,'Chapter 6'!$C$6:$D$120,2,0)</f>
        <v>Jakým způsobem stimuluje organizace inovaci a spolupráci?</v>
      </c>
    </row>
    <row r="763" spans="1:10" hidden="1" x14ac:dyDescent="0.2">
      <c r="A763" s="212"/>
      <c r="E763" t="str">
        <f>'Technical page'!B592</f>
        <v>Q6.9</v>
      </c>
      <c r="F763">
        <f>'Technical page'!C592</f>
        <v>3</v>
      </c>
      <c r="G763" s="13" t="str">
        <f>VLOOKUP(E763,'Technical page'!$AU$584:$BD$600,8,0)</f>
        <v>-</v>
      </c>
      <c r="H763" t="str">
        <f t="shared" si="59"/>
        <v>n.a.</v>
      </c>
      <c r="J763" s="14" t="str">
        <f>VLOOKUP(E763,'Chapter 6'!$C$6:$D$120,2,0)</f>
        <v>Jakým způsobem podporuje organizace udržitelné způsoby spotřeby?</v>
      </c>
    </row>
    <row r="764" spans="1:10" hidden="1" x14ac:dyDescent="0.2">
      <c r="A764" s="212"/>
      <c r="E764" t="str">
        <f>'Technical page'!B593</f>
        <v>Q6.10</v>
      </c>
      <c r="F764">
        <f>'Technical page'!C593</f>
        <v>4</v>
      </c>
      <c r="G764" s="13" t="str">
        <f>VLOOKUP(E764,'Technical page'!$AU$584:$BD$600,8,0)</f>
        <v>-</v>
      </c>
      <c r="H764" t="str">
        <f t="shared" si="59"/>
        <v>n.a.</v>
      </c>
      <c r="J764" s="14" t="str">
        <f>VLOOKUP(E764,'Chapter 6'!$C$6:$D$120,2,0)</f>
        <v>Jakým způsobem organizace kontroluje a optimalizuje spotřebu vody?</v>
      </c>
    </row>
    <row r="765" spans="1:10" hidden="1" x14ac:dyDescent="0.2">
      <c r="A765" s="212"/>
      <c r="E765" t="str">
        <f>'Technical page'!B594</f>
        <v>Q6.11</v>
      </c>
      <c r="F765">
        <f>'Technical page'!C594</f>
        <v>2</v>
      </c>
      <c r="G765" s="13" t="str">
        <f>VLOOKUP(E765,'Technical page'!$AU$584:$BD$600,8,0)</f>
        <v>-</v>
      </c>
      <c r="H765" t="str">
        <f t="shared" si="59"/>
        <v>n.a.</v>
      </c>
      <c r="J765" s="14" t="str">
        <f>VLOOKUP(E765,'Chapter 6'!$C$6:$D$120,2,0)</f>
        <v>Jakým způsobem se řídí vliv organizace na biodiverzitu a ekosystém?</v>
      </c>
    </row>
    <row r="766" spans="1:10" hidden="1" x14ac:dyDescent="0.2">
      <c r="A766" s="212"/>
      <c r="E766" t="str">
        <f>'Technical page'!B595</f>
        <v>Q6.12</v>
      </c>
      <c r="F766">
        <f>'Technical page'!C595</f>
        <v>3</v>
      </c>
      <c r="G766" s="13" t="str">
        <f>VLOOKUP(E766,'Technical page'!$AU$584:$BD$600,8,0)</f>
        <v>-</v>
      </c>
      <c r="H766" t="str">
        <f t="shared" si="59"/>
        <v>n.a.</v>
      </c>
      <c r="J766" s="14" t="str">
        <f>VLOOKUP(E766,'Chapter 6'!$C$6:$D$120,2,0)</f>
        <v>Jakým způsobem posuzuje organizace svou závislost na přírodních zdrojích (ekosystémech)?</v>
      </c>
    </row>
    <row r="767" spans="1:10" hidden="1" x14ac:dyDescent="0.2">
      <c r="A767" s="212"/>
      <c r="E767" t="str">
        <f>'Technical page'!B596</f>
        <v>Q6.13</v>
      </c>
      <c r="F767">
        <f>'Technical page'!C596</f>
        <v>4</v>
      </c>
      <c r="G767" s="13" t="str">
        <f>VLOOKUP(E767,'Technical page'!$AU$584:$BD$600,8,0)</f>
        <v>-</v>
      </c>
      <c r="H767" t="str">
        <f t="shared" si="59"/>
        <v>n.a.</v>
      </c>
      <c r="J767" s="14" t="str">
        <f>VLOOKUP(E767,'Chapter 6'!$C$6:$D$120,2,0)</f>
        <v>Jakým způsobem řídí organizace svou spotřebu energie?</v>
      </c>
    </row>
    <row r="768" spans="1:10" hidden="1" x14ac:dyDescent="0.2">
      <c r="A768" s="212"/>
      <c r="E768" t="str">
        <f>'Technical page'!B597</f>
        <v>Q6.14</v>
      </c>
      <c r="F768">
        <f>'Technical page'!C597</f>
        <v>3</v>
      </c>
      <c r="G768" s="13" t="str">
        <f>VLOOKUP(E768,'Technical page'!$AU$584:$BD$600,8,0)</f>
        <v>-</v>
      </c>
      <c r="H768" t="str">
        <f t="shared" si="59"/>
        <v>n.a.</v>
      </c>
      <c r="J768" s="14" t="str">
        <f>VLOOKUP(E768,'Chapter 6'!$C$6:$D$120,2,0)</f>
        <v>Jakým způsobem řídí organizace emise skleníkových plynů (kromě úspor energie)?</v>
      </c>
    </row>
    <row r="769" spans="1:23" hidden="1" x14ac:dyDescent="0.2">
      <c r="A769" s="212"/>
      <c r="E769" t="str">
        <f>'Technical page'!B598</f>
        <v>Q6.15</v>
      </c>
      <c r="F769">
        <f>'Technical page'!C598</f>
        <v>1</v>
      </c>
      <c r="G769" s="13" t="str">
        <f>VLOOKUP(E769,'Technical page'!$AU$584:$BD$600,8,0)</f>
        <v>-</v>
      </c>
      <c r="H769" t="str">
        <f t="shared" si="59"/>
        <v>n.a.</v>
      </c>
      <c r="J769" s="14" t="str">
        <f>VLOOKUP(E769,'Chapter 6'!$C$6:$D$120,2,0)</f>
        <v>Jaká je strategie organizace na snižování emisí skleníkových plynů?</v>
      </c>
    </row>
    <row r="770" spans="1:23" x14ac:dyDescent="0.2">
      <c r="A770" s="212"/>
      <c r="E770" t="str">
        <f>'Technical page'!B599</f>
        <v>Q6.16</v>
      </c>
      <c r="F770">
        <f>'Technical page'!C599</f>
        <v>2</v>
      </c>
      <c r="G770" s="13">
        <f>VLOOKUP(E770,'Technical page'!$AU$584:$BD$600,8,0)</f>
        <v>3</v>
      </c>
      <c r="H770" t="str">
        <f t="shared" si="59"/>
        <v>increase score</v>
      </c>
      <c r="J770" s="14" t="str">
        <f>VLOOKUP(E770,'Chapter 6'!$C$6:$D$120,2,0)</f>
        <v xml:space="preserve">Jakým způsobem se organizace připravuje na klimatické změny? </v>
      </c>
    </row>
    <row r="771" spans="1:23" hidden="1" x14ac:dyDescent="0.2">
      <c r="A771" s="212"/>
      <c r="E771" t="str">
        <f>'Technical page'!B600</f>
        <v>Q6.17</v>
      </c>
      <c r="F771">
        <f>'Technical page'!C600</f>
        <v>2</v>
      </c>
      <c r="G771" s="13" t="str">
        <f>VLOOKUP(E771,'Technical page'!$AU$584:$BD$600,8,0)</f>
        <v>-</v>
      </c>
      <c r="H771" t="str">
        <f t="shared" si="59"/>
        <v>n.a.</v>
      </c>
      <c r="J771" s="14" t="str">
        <f>VLOOKUP(E771,'Chapter 6'!$C$6:$D$120,2,0)</f>
        <v>Jak organizace zajišťuje rovné příležitosti při náboru a během kariéry všech?</v>
      </c>
    </row>
    <row r="772" spans="1:23" x14ac:dyDescent="0.2">
      <c r="A772" s="212"/>
      <c r="F772" s="8"/>
      <c r="G772" s="13"/>
    </row>
    <row r="773" spans="1:23" ht="21" x14ac:dyDescent="0.25">
      <c r="A773" s="212"/>
      <c r="B773" s="213"/>
      <c r="C773" s="217" t="s">
        <v>401</v>
      </c>
      <c r="D773" s="210"/>
      <c r="E773" s="210"/>
      <c r="F773" s="210"/>
      <c r="G773" s="210"/>
      <c r="H773" s="210"/>
      <c r="I773" s="210"/>
      <c r="J773" s="218"/>
      <c r="K773" s="210"/>
      <c r="L773" s="210"/>
      <c r="M773" s="210"/>
      <c r="N773" s="210"/>
      <c r="O773" s="210"/>
      <c r="P773" s="210"/>
      <c r="Q773" s="210"/>
      <c r="R773" s="210"/>
      <c r="S773" s="210"/>
      <c r="T773" s="210"/>
      <c r="U773" s="210"/>
      <c r="V773" s="210"/>
      <c r="W773" s="210"/>
    </row>
    <row r="774" spans="1:23" x14ac:dyDescent="0.2">
      <c r="A774" s="212"/>
      <c r="F774" s="4" t="s">
        <v>205</v>
      </c>
      <c r="G774" s="4" t="s">
        <v>400</v>
      </c>
    </row>
    <row r="775" spans="1:23" x14ac:dyDescent="0.2">
      <c r="A775" s="212"/>
      <c r="E775" s="45" t="s">
        <v>413</v>
      </c>
    </row>
    <row r="776" spans="1:23" x14ac:dyDescent="0.2">
      <c r="A776" s="212"/>
      <c r="E776" t="str">
        <f>'Technical page'!B10</f>
        <v>Q1.1</v>
      </c>
      <c r="F776" s="8">
        <f>'Technical page'!C10</f>
        <v>3</v>
      </c>
      <c r="G776" s="13">
        <f>VLOOKUP(E776,'Technical page'!$AU$10:$BD$25,9,0)</f>
        <v>4</v>
      </c>
      <c r="H776" t="str">
        <f t="shared" ref="H776" si="60">IF(G776="-","n.a.",IF(F776-G776&gt;-1,"compliant","increase score"))</f>
        <v>increase score</v>
      </c>
      <c r="J776" s="14" t="str">
        <f>VLOOKUP(E776,'Chapter 1'!$C$6:$D$112,2,0)</f>
        <v xml:space="preserve">Jak se projevuje závazek plnit povinnosti týkající se dodržování předpisů a zásad Responsible Care = RC (tj. ochrana a podpora zdraví a bezpečnost lidí, životního prostředí a udržitelnosti) na všech úrovních organizace?
</v>
      </c>
    </row>
    <row r="777" spans="1:23" hidden="1" x14ac:dyDescent="0.2">
      <c r="A777" s="212"/>
      <c r="E777" t="str">
        <f>'Technical page'!B11</f>
        <v>Q1.2</v>
      </c>
      <c r="F777" s="8">
        <f>'Technical page'!C11</f>
        <v>4</v>
      </c>
      <c r="G777" s="13" t="str">
        <f>VLOOKUP(E777,'Technical page'!$AU$10:$BD$25,9,0)</f>
        <v>-</v>
      </c>
      <c r="H777" t="str">
        <f t="shared" ref="H777:H793" si="61">IF(G777="-","n.a.",IF(F777-G777&gt;-1,"compliant","increase score"))</f>
        <v>n.a.</v>
      </c>
      <c r="J777" s="14" t="str">
        <f>VLOOKUP(E777,'Chapter 1'!$C$6:$D$112,2,0)</f>
        <v xml:space="preserve">Jakým způsobem řídí organizace příslušná rizika a příležitosti?  </v>
      </c>
    </row>
    <row r="778" spans="1:23" x14ac:dyDescent="0.2">
      <c r="A778" s="212"/>
      <c r="E778" t="str">
        <f>'Technical page'!B12</f>
        <v>Q1.3</v>
      </c>
      <c r="F778" s="8">
        <f>'Technical page'!C12</f>
        <v>3</v>
      </c>
      <c r="G778" s="13">
        <f>VLOOKUP(E778,'Technical page'!$AU$10:$BD$25,9,0)</f>
        <v>2</v>
      </c>
      <c r="H778" t="str">
        <f t="shared" si="61"/>
        <v>compliant</v>
      </c>
      <c r="J778" s="14" t="str">
        <f>VLOOKUP(E778,'Chapter 1'!$C$6:$D$112,2,0)</f>
        <v xml:space="preserve">Jakým způsobem monitoruje organizace svoje zákonné povinnosti? </v>
      </c>
    </row>
    <row r="779" spans="1:23" x14ac:dyDescent="0.2">
      <c r="A779" s="212"/>
      <c r="E779" t="str">
        <f>'Technical page'!B13</f>
        <v>Q1.4</v>
      </c>
      <c r="F779" s="8">
        <f>'Technical page'!C13</f>
        <v>4</v>
      </c>
      <c r="G779" s="13">
        <f>VLOOKUP(E779,'Technical page'!$AU$10:$BD$25,9,0)</f>
        <v>2</v>
      </c>
      <c r="H779" t="str">
        <f t="shared" si="61"/>
        <v>compliant</v>
      </c>
      <c r="J779" s="14" t="str">
        <f>VLOOKUP(E779,'Chapter 1'!$C$6:$D$112,2,0)</f>
        <v>Jakým způsobem top management zajišťuje, že jednotlivé aspekty HSE&amp;S (zdraví, bezpečnosti, ochrany životního prostředí &amp; udržitelnosti) jsou přiřazeny stanoveným rolím v organizaci?</v>
      </c>
    </row>
    <row r="780" spans="1:23" hidden="1" x14ac:dyDescent="0.2">
      <c r="A780" s="212"/>
      <c r="E780" t="str">
        <f>'Technical page'!B14</f>
        <v>Q1.5</v>
      </c>
      <c r="F780" s="8">
        <f>'Technical page'!C14</f>
        <v>3</v>
      </c>
      <c r="G780" s="13" t="str">
        <f>VLOOKUP(E780,'Technical page'!$AU$10:$BD$25,9,0)</f>
        <v>-</v>
      </c>
      <c r="H780" t="str">
        <f t="shared" si="61"/>
        <v>n.a.</v>
      </c>
      <c r="J780" s="14" t="str">
        <f>VLOOKUP(E780,'Chapter 1'!$C$6:$D$112,2,0)</f>
        <v>Jakým způsobem se top management podílí na řešení záležitostí HSE&amp;S?</v>
      </c>
    </row>
    <row r="781" spans="1:23" hidden="1" x14ac:dyDescent="0.2">
      <c r="A781" s="212"/>
      <c r="E781" t="str">
        <f>'Technical page'!B15</f>
        <v>Q1.6</v>
      </c>
      <c r="F781" s="8">
        <f>'Technical page'!C15</f>
        <v>3</v>
      </c>
      <c r="G781" s="13" t="str">
        <f>VLOOKUP(E781,'Technical page'!$AU$10:$BD$25,9,0)</f>
        <v>-</v>
      </c>
      <c r="H781" t="str">
        <f t="shared" si="61"/>
        <v>n.a.</v>
      </c>
      <c r="J781" s="14" t="str">
        <f>VLOOKUP(E781,'Chapter 1'!$C$6:$D$112,2,0)</f>
        <v xml:space="preserve">Jakým způsobem jsou odpovědnosti HSE&amp;S začleněny do popisů pracovní náplně nebo ročních cílů?
</v>
      </c>
    </row>
    <row r="782" spans="1:23" x14ac:dyDescent="0.2">
      <c r="A782" s="212"/>
      <c r="E782" t="str">
        <f>'Technical page'!B16</f>
        <v>Q1.7</v>
      </c>
      <c r="F782" s="8">
        <f>'Technical page'!C16</f>
        <v>4</v>
      </c>
      <c r="G782" s="13">
        <f>VLOOKUP(E782,'Technical page'!$AU$10:$BD$25,9,0)</f>
        <v>3</v>
      </c>
      <c r="H782" t="str">
        <f t="shared" si="61"/>
        <v>compliant</v>
      </c>
      <c r="J782" s="14" t="str">
        <f>VLOOKUP(E782,'Chapter 1'!$C$6:$D$112,2,0)</f>
        <v>Jakým způsobem se řídí (nejdůležitější) procesy v souvislosti s HSE&amp;S?</v>
      </c>
    </row>
    <row r="783" spans="1:23" x14ac:dyDescent="0.2">
      <c r="A783" s="212"/>
      <c r="E783" t="str">
        <f>'Technical page'!B17</f>
        <v>Q1.8</v>
      </c>
      <c r="F783" s="8">
        <f>'Technical page'!C17</f>
        <v>3</v>
      </c>
      <c r="G783" s="13">
        <f>VLOOKUP(E783,'Technical page'!$AU$10:$BD$25,9,0)</f>
        <v>3</v>
      </c>
      <c r="H783" t="str">
        <f t="shared" si="61"/>
        <v>compliant</v>
      </c>
      <c r="J783" s="14" t="str">
        <f>VLOOKUP(E783,'Chapter 1'!$C$6:$D$112,2,0)</f>
        <v>Jakým způsobem top management zajišťuje neustálé zlepšování výkonu v oblasti HSE&amp;S (zdraví, bezpečnosti, životního prostředí, energetiky a udržitelnosti)?</v>
      </c>
    </row>
    <row r="784" spans="1:23" x14ac:dyDescent="0.2">
      <c r="A784" s="212"/>
      <c r="E784" t="str">
        <f>'Technical page'!B18</f>
        <v>Q1.9</v>
      </c>
      <c r="F784" s="8">
        <f>'Technical page'!C18</f>
        <v>4</v>
      </c>
      <c r="G784" s="13">
        <f>VLOOKUP(E784,'Technical page'!$AU$10:$BD$25,9,0)</f>
        <v>3</v>
      </c>
      <c r="H784" t="str">
        <f t="shared" si="61"/>
        <v>compliant</v>
      </c>
      <c r="J784" s="14" t="str">
        <f>VLOOKUP(E784,'Chapter 1'!$C$6:$D$112,2,0)</f>
        <v>Jak jsou organizovány interní audity?</v>
      </c>
    </row>
    <row r="785" spans="1:10" x14ac:dyDescent="0.2">
      <c r="A785" s="212"/>
      <c r="E785" t="str">
        <f>'Technical page'!B19</f>
        <v>Q1.10</v>
      </c>
      <c r="F785" s="8">
        <f>'Technical page'!C19</f>
        <v>4</v>
      </c>
      <c r="G785" s="13">
        <f>VLOOKUP(E785,'Technical page'!$AU$10:$BD$25,9,0)</f>
        <v>3</v>
      </c>
      <c r="H785" t="str">
        <f t="shared" si="61"/>
        <v>compliant</v>
      </c>
      <c r="J785" s="14" t="str">
        <f>VLOOKUP(E785,'Chapter 1'!$C$6:$D$112,2,0)</f>
        <v>Jakým způsobem probíhá vyšetřování?</v>
      </c>
    </row>
    <row r="786" spans="1:10" x14ac:dyDescent="0.2">
      <c r="A786" s="212"/>
      <c r="E786" t="str">
        <f>'Technical page'!B20</f>
        <v>Q1.11</v>
      </c>
      <c r="F786" s="8">
        <f>'Technical page'!C20</f>
        <v>4</v>
      </c>
      <c r="G786" s="13">
        <f>VLOOKUP(E786,'Technical page'!$AU$10:$BD$25,9,0)</f>
        <v>3</v>
      </c>
      <c r="H786" t="str">
        <f t="shared" si="61"/>
        <v>compliant</v>
      </c>
      <c r="J786" s="14" t="str">
        <f>VLOOKUP(E786,'Chapter 1'!$C$6:$D$112,2,0)</f>
        <v>Jakým způsobem organizace zajišťuje procesy, čas a zdroje potřebné pro zlepšování procesů řízení HSE&amp;S?</v>
      </c>
    </row>
    <row r="787" spans="1:10" x14ac:dyDescent="0.2">
      <c r="A787" s="212"/>
      <c r="E787" t="str">
        <f>'Technical page'!B21</f>
        <v>Q1.12</v>
      </c>
      <c r="F787" s="8">
        <f>'Technical page'!C21</f>
        <v>3</v>
      </c>
      <c r="G787" s="13">
        <f>VLOOKUP(E787,'Technical page'!$AU$10:$BD$25,9,0)</f>
        <v>4</v>
      </c>
      <c r="H787" t="str">
        <f t="shared" si="61"/>
        <v>increase score</v>
      </c>
      <c r="J787" s="14" t="str">
        <f>VLOOKUP(E787,'Chapter 1'!$C$6:$D$112,2,0)</f>
        <v>Jak organizace zajišťuje, že zaměstnanci jsou si vědomi politik a procesů týkajících se zdraví, bezpečnosti, životního prostředí, energetiky a udržitelnosti?</v>
      </c>
    </row>
    <row r="788" spans="1:10" x14ac:dyDescent="0.2">
      <c r="A788" s="212"/>
      <c r="E788" t="str">
        <f>'Technical page'!B22</f>
        <v>Q1.13</v>
      </c>
      <c r="F788" s="8">
        <f>'Technical page'!C22</f>
        <v>3</v>
      </c>
      <c r="G788" s="13">
        <f>VLOOKUP(E788,'Technical page'!$AU$10:$BD$25,9,0)</f>
        <v>3</v>
      </c>
      <c r="H788" t="str">
        <f t="shared" si="61"/>
        <v>compliant</v>
      </c>
      <c r="J788" s="14" t="str">
        <f>VLOOKUP(E788,'Chapter 1'!$C$6:$D$112,2,0)</f>
        <v>Jakým způsobem organizace zajišťuje správné kompetence pracovníků, pokud jde o aspekty HSE&amp;S týkající se jejich práce?</v>
      </c>
    </row>
    <row r="789" spans="1:10" x14ac:dyDescent="0.2">
      <c r="A789" s="212"/>
      <c r="E789" t="str">
        <f>'Technical page'!B23</f>
        <v>Q1.14</v>
      </c>
      <c r="F789" s="8">
        <f>'Technical page'!C23</f>
        <v>3</v>
      </c>
      <c r="G789" s="13">
        <f>VLOOKUP(E789,'Technical page'!$AU$10:$BD$25,9,0)</f>
        <v>3</v>
      </c>
      <c r="H789" t="str">
        <f t="shared" si="61"/>
        <v>compliant</v>
      </c>
      <c r="J789" s="14" t="str">
        <f>VLOOKUP(E789,'Chapter 1'!$C$6:$D$112,2,0)</f>
        <v>Jaká je struktura zapojení zaměstnanců?</v>
      </c>
    </row>
    <row r="790" spans="1:10" x14ac:dyDescent="0.2">
      <c r="A790" s="212"/>
      <c r="E790" t="str">
        <f>'Technical page'!B24</f>
        <v>Q1.15</v>
      </c>
      <c r="F790" s="8">
        <f>'Technical page'!C24</f>
        <v>4</v>
      </c>
      <c r="G790" s="13">
        <f>VLOOKUP(E790,'Technical page'!$AU$10:$BD$25,9,0)</f>
        <v>3</v>
      </c>
      <c r="H790" t="str">
        <f t="shared" si="61"/>
        <v>compliant</v>
      </c>
      <c r="J790" s="14" t="str">
        <f>VLOOKUP(E790,'Chapter 1'!$C$6:$D$112,2,0)</f>
        <v>Jakým způsobem se řídí dokumentace HSE&amp;S?</v>
      </c>
    </row>
    <row r="791" spans="1:10" x14ac:dyDescent="0.2">
      <c r="A791" s="212"/>
      <c r="E791" t="str">
        <f>'Technical page'!B25</f>
        <v>Q1.16</v>
      </c>
      <c r="F791" s="8">
        <f>'Technical page'!C25</f>
        <v>3</v>
      </c>
      <c r="G791" s="13">
        <f>VLOOKUP(E791,'Technical page'!$AU$10:$BD$25,9,0)</f>
        <v>3</v>
      </c>
      <c r="H791" t="str">
        <f t="shared" si="61"/>
        <v>compliant</v>
      </c>
      <c r="J791" s="14" t="str">
        <f>VLOOKUP(E791,'Chapter 1'!$C$6:$D$112,2,0)</f>
        <v>Jakým způsobem jsou řízeny změny potenciálně ovlivňující HSE&amp;S (zdraví, bezpečnost, životní prostředí, energetiku a udržitelnost)?</v>
      </c>
    </row>
    <row r="792" spans="1:10" x14ac:dyDescent="0.2">
      <c r="A792" s="212"/>
      <c r="E792" s="45" t="s">
        <v>124</v>
      </c>
      <c r="F792" s="8"/>
      <c r="G792" s="13"/>
    </row>
    <row r="793" spans="1:10" hidden="1" x14ac:dyDescent="0.2">
      <c r="A793" s="212"/>
      <c r="E793" t="str">
        <f>'Technical page'!B124</f>
        <v>Q2.1</v>
      </c>
      <c r="F793">
        <f>'Technical page'!C124</f>
        <v>3</v>
      </c>
      <c r="G793" s="13" t="str">
        <f>VLOOKUP(E793,'Technical page'!$AU$124:$BD$168,9,0)</f>
        <v>-</v>
      </c>
      <c r="H793" t="str">
        <f t="shared" si="61"/>
        <v>n.a.</v>
      </c>
      <c r="J793" s="14" t="str">
        <f>VLOOKUP(E793,'Chapter 2'!$C$6:$D$282,2,0)</f>
        <v>Jak se management zavázal k ochraně zdraví a bezpečnosti při práci (dále jen "BOZP")?</v>
      </c>
    </row>
    <row r="794" spans="1:10" hidden="1" x14ac:dyDescent="0.2">
      <c r="A794" s="212"/>
      <c r="E794" t="str">
        <f>'Technical page'!B125</f>
        <v>Q2.2</v>
      </c>
      <c r="F794">
        <f>'Technical page'!C125</f>
        <v>4</v>
      </c>
      <c r="G794" s="13" t="str">
        <f>VLOOKUP(E794,'Technical page'!$AU$124:$BD$168,9,0)</f>
        <v>-</v>
      </c>
      <c r="H794" t="str">
        <f t="shared" ref="H794:H837" si="62">IF(G794="-","n.a.",IF(F794-G794&gt;-1,"compliant","increase score"))</f>
        <v>n.a.</v>
      </c>
      <c r="J794" s="14" t="str">
        <f>VLOOKUP(E794,'Chapter 2'!$C$6:$D$282,2,0)</f>
        <v>Jakým způsobem se určují rizika a expozice v souvislosti s BOZP?</v>
      </c>
    </row>
    <row r="795" spans="1:10" hidden="1" x14ac:dyDescent="0.2">
      <c r="A795" s="212"/>
      <c r="E795" t="str">
        <f>'Technical page'!B126</f>
        <v>Q2.3</v>
      </c>
      <c r="F795">
        <f>'Technical page'!C126</f>
        <v>4</v>
      </c>
      <c r="G795" s="13" t="str">
        <f>VLOOKUP(E795,'Technical page'!$AU$124:$BD$168,9,0)</f>
        <v>-</v>
      </c>
      <c r="H795" t="str">
        <f t="shared" si="62"/>
        <v>n.a.</v>
      </c>
      <c r="J795" s="14" t="str">
        <f>VLOOKUP(E795,'Chapter 2'!$C$6:$D$282,2,0)</f>
        <v>How are medical requirements evaluated?</v>
      </c>
    </row>
    <row r="796" spans="1:10" hidden="1" x14ac:dyDescent="0.2">
      <c r="A796" s="212"/>
      <c r="E796" t="str">
        <f>'Technical page'!B127</f>
        <v>Q2.4</v>
      </c>
      <c r="F796">
        <f>'Technical page'!C127</f>
        <v>4</v>
      </c>
      <c r="G796" s="13" t="str">
        <f>VLOOKUP(E796,'Technical page'!$AU$124:$BD$168,9,0)</f>
        <v>-</v>
      </c>
      <c r="H796" t="str">
        <f t="shared" si="62"/>
        <v>n.a.</v>
      </c>
      <c r="J796" s="14" t="str">
        <f>VLOOKUP(E796,'Chapter 2'!$C$6:$D$282,2,0)</f>
        <v>Jakým způsobem zlepšuje organizace BOZP?</v>
      </c>
    </row>
    <row r="797" spans="1:10" hidden="1" x14ac:dyDescent="0.2">
      <c r="A797" s="212"/>
      <c r="E797" t="str">
        <f>'Technical page'!B128</f>
        <v>Q2.5</v>
      </c>
      <c r="F797">
        <f>'Technical page'!C128</f>
        <v>4</v>
      </c>
      <c r="G797" s="13" t="str">
        <f>VLOOKUP(E797,'Technical page'!$AU$124:$BD$168,9,0)</f>
        <v>-</v>
      </c>
      <c r="H797" t="str">
        <f t="shared" si="62"/>
        <v>n.a.</v>
      </c>
      <c r="J797" s="14" t="str">
        <f>VLOOKUP(E797,'Chapter 2'!$C$6:$D$282,2,0)</f>
        <v>Jakým způsobem probíhá údržba a udržování pořádku s cílem zajistit bezpečnost provozů, zařízení, nástrojů a (bezpečnostních) pomůcek?</v>
      </c>
    </row>
    <row r="798" spans="1:10" hidden="1" x14ac:dyDescent="0.2">
      <c r="A798" s="212"/>
      <c r="E798" t="str">
        <f>'Technical page'!B129</f>
        <v>Q2.6</v>
      </c>
      <c r="F798">
        <f>'Technical page'!C129</f>
        <v>4</v>
      </c>
      <c r="G798" s="13" t="str">
        <f>VLOOKUP(E798,'Technical page'!$AU$124:$BD$168,9,0)</f>
        <v>-</v>
      </c>
      <c r="H798" t="str">
        <f t="shared" si="62"/>
        <v>n.a.</v>
      </c>
      <c r="J798" s="14" t="str">
        <f>VLOOKUP(E798,'Chapter 2'!$C$6:$D$282,2,0)</f>
        <v>Jak se ověřuje správný výběr, údržba a používání zdravotního a bezpečnostního vybavení (např. osobních ochranných prostředků = OOPP)?</v>
      </c>
    </row>
    <row r="799" spans="1:10" hidden="1" x14ac:dyDescent="0.2">
      <c r="A799" s="212"/>
      <c r="E799" t="str">
        <f>'Technical page'!B130</f>
        <v>Q2.7</v>
      </c>
      <c r="F799">
        <f>'Technical page'!C130</f>
        <v>3</v>
      </c>
      <c r="G799" s="13" t="str">
        <f>VLOOKUP(E799,'Technical page'!$AU$124:$BD$168,9,0)</f>
        <v>-</v>
      </c>
      <c r="H799" t="str">
        <f t="shared" si="62"/>
        <v>n.a.</v>
      </c>
      <c r="J799" s="14" t="str">
        <f>VLOOKUP(E799,'Chapter 2'!$C$6:$D$282,2,0)</f>
        <v>Jak se organizace stará o stres a tělesné a duševní zdraví zaměstnanců?</v>
      </c>
    </row>
    <row r="800" spans="1:10" hidden="1" x14ac:dyDescent="0.2">
      <c r="A800" s="212"/>
      <c r="E800" t="str">
        <f>'Technical page'!B131</f>
        <v>Q2.8</v>
      </c>
      <c r="F800">
        <f>'Technical page'!C131</f>
        <v>3</v>
      </c>
      <c r="G800" s="13" t="str">
        <f>VLOOKUP(E800,'Technical page'!$AU$124:$BD$168,9,0)</f>
        <v>-</v>
      </c>
      <c r="H800" t="str">
        <f t="shared" si="62"/>
        <v>n.a.</v>
      </c>
      <c r="J800" s="14" t="str">
        <f>VLOOKUP(E800,'Chapter 2'!$C$6:$D$282,2,0)</f>
        <v>Jakým způsobem se vyšetřují onemocnění, zranění, incidenty a potenciálně nebezpečné situace na pracovišti?</v>
      </c>
    </row>
    <row r="801" spans="1:10" hidden="1" x14ac:dyDescent="0.2">
      <c r="A801" s="212"/>
      <c r="E801" t="str">
        <f>'Technical page'!B132</f>
        <v>Q2.9</v>
      </c>
      <c r="F801">
        <f>'Technical page'!C132</f>
        <v>4</v>
      </c>
      <c r="G801" s="13" t="str">
        <f>VLOOKUP(E801,'Technical page'!$AU$124:$BD$168,9,0)</f>
        <v>-</v>
      </c>
      <c r="H801" t="str">
        <f t="shared" si="62"/>
        <v>n.a.</v>
      </c>
      <c r="J801" s="14" t="str">
        <f>VLOOKUP(E801,'Chapter 2'!$C$6:$D$282,2,0)</f>
        <v>Jak je organizace připravena na mimořádné události?</v>
      </c>
    </row>
    <row r="802" spans="1:10" hidden="1" x14ac:dyDescent="0.2">
      <c r="A802" s="212"/>
      <c r="E802" t="str">
        <f>'Technical page'!B133</f>
        <v>Q2.10</v>
      </c>
      <c r="F802">
        <f>'Technical page'!C133</f>
        <v>3</v>
      </c>
      <c r="G802" s="13" t="str">
        <f>VLOOKUP(E802,'Technical page'!$AU$124:$BD$168,9,0)</f>
        <v>-</v>
      </c>
      <c r="H802" t="str">
        <f t="shared" si="62"/>
        <v>n.a.</v>
      </c>
      <c r="J802" s="14" t="str">
        <f>VLOOKUP(E802,'Chapter 2'!$C$6:$D$282,2,0)</f>
        <v>Jakým způsobem zajišťuje organizace správně kompetence všech pracovníků, týkající se požadavků BOZP, které souvisí s jejich pracovní náplní?</v>
      </c>
    </row>
    <row r="803" spans="1:10" hidden="1" x14ac:dyDescent="0.2">
      <c r="A803" s="212"/>
      <c r="E803" t="str">
        <f>'Technical page'!B134</f>
        <v>Q2.11</v>
      </c>
      <c r="F803">
        <f>'Technical page'!C134</f>
        <v>3</v>
      </c>
      <c r="G803" s="13" t="str">
        <f>VLOOKUP(E803,'Technical page'!$AU$124:$BD$168,9,0)</f>
        <v>-</v>
      </c>
      <c r="H803" t="str">
        <f t="shared" si="62"/>
        <v>n.a.</v>
      </c>
      <c r="J803" s="14" t="str">
        <f>VLOOKUP(E803,'Chapter 2'!$C$6:$D$282,2,0)</f>
        <v xml:space="preserve">Jakým způsobem se vedení staví k procesní bezpečnosti?
</v>
      </c>
    </row>
    <row r="804" spans="1:10" hidden="1" x14ac:dyDescent="0.2">
      <c r="A804" s="212"/>
      <c r="E804" t="str">
        <f>'Technical page'!B135</f>
        <v>Q2.12</v>
      </c>
      <c r="F804">
        <f>'Technical page'!C135</f>
        <v>3</v>
      </c>
      <c r="G804" s="13" t="str">
        <f>VLOOKUP(E804,'Technical page'!$AU$124:$BD$168,9,0)</f>
        <v>-</v>
      </c>
      <c r="H804" t="str">
        <f t="shared" si="62"/>
        <v>n.a.</v>
      </c>
      <c r="J804" s="14" t="str">
        <f>VLOOKUP(E804,'Chapter 2'!$C$6:$D$282,2,0)</f>
        <v>Jakým způsobem je vypracována identifikace a popis bezpečnosti procesů, zařízení a pracovišť organizace?</v>
      </c>
    </row>
    <row r="805" spans="1:10" hidden="1" x14ac:dyDescent="0.2">
      <c r="A805" s="212"/>
      <c r="E805" t="str">
        <f>'Technical page'!B136</f>
        <v>Q2.13</v>
      </c>
      <c r="F805">
        <f>'Technical page'!C136</f>
        <v>4</v>
      </c>
      <c r="G805" s="13" t="str">
        <f>VLOOKUP(E805,'Technical page'!$AU$124:$BD$168,9,0)</f>
        <v>-</v>
      </c>
      <c r="H805" t="str">
        <f t="shared" si="62"/>
        <v>n.a.</v>
      </c>
      <c r="J805" s="14" t="str">
        <f>VLOOKUP(E805,'Chapter 2'!$C$6:$D$282,2,0)</f>
        <v>Jakým způsobem se zlepšuje procesní bezpečnost po nehodách a incidentech?</v>
      </c>
    </row>
    <row r="806" spans="1:10" hidden="1" x14ac:dyDescent="0.2">
      <c r="A806" s="212"/>
      <c r="E806" t="str">
        <f>'Technical page'!B137</f>
        <v>Q2.14</v>
      </c>
      <c r="F806">
        <f>'Technical page'!C137</f>
        <v>4</v>
      </c>
      <c r="G806" s="13" t="str">
        <f>VLOOKUP(E806,'Technical page'!$AU$124:$BD$168,9,0)</f>
        <v>-</v>
      </c>
      <c r="H806" t="str">
        <f t="shared" si="62"/>
        <v>n.a.</v>
      </c>
      <c r="J806" s="14" t="str">
        <f>VLOOKUP(E806,'Chapter 2'!$C$6:$D$282,2,0)</f>
        <v>Jakým způsobem se provádějí audity a inspekce procesní bezpečnosti?</v>
      </c>
    </row>
    <row r="807" spans="1:10" hidden="1" x14ac:dyDescent="0.2">
      <c r="A807" s="212"/>
      <c r="E807" t="str">
        <f>'Technical page'!B138</f>
        <v>Q2.15</v>
      </c>
      <c r="F807">
        <f>'Technical page'!C138</f>
        <v>3</v>
      </c>
      <c r="G807" s="13" t="str">
        <f>VLOOKUP(E807,'Technical page'!$AU$124:$BD$168,9,0)</f>
        <v>-</v>
      </c>
      <c r="H807" t="str">
        <f t="shared" si="62"/>
        <v>n.a.</v>
      </c>
      <c r="J807" s="14" t="str">
        <f>VLOOKUP(E807,'Chapter 2'!$C$6:$D$282,2,0)</f>
        <v>Jakým způsobem se prověřují a zlepšují pracovní pokyny?</v>
      </c>
    </row>
    <row r="808" spans="1:10" hidden="1" x14ac:dyDescent="0.2">
      <c r="A808" s="212"/>
      <c r="E808" t="str">
        <f>'Technical page'!B139</f>
        <v>Q2.16</v>
      </c>
      <c r="F808">
        <f>'Technical page'!C139</f>
        <v>4</v>
      </c>
      <c r="G808" s="13" t="str">
        <f>VLOOKUP(E808,'Technical page'!$AU$124:$BD$168,9,0)</f>
        <v>-</v>
      </c>
      <c r="H808" t="str">
        <f t="shared" si="62"/>
        <v>n.a.</v>
      </c>
      <c r="J808" s="14" t="str">
        <f>VLOOKUP(E808,'Chapter 2'!$C$6:$D$282,2,0)</f>
        <v>Jak je navrhována a dokumnetována instalace nových zařízení?</v>
      </c>
    </row>
    <row r="809" spans="1:10" hidden="1" x14ac:dyDescent="0.2">
      <c r="A809" s="212"/>
      <c r="E809" t="str">
        <f>'Technical page'!B140</f>
        <v>Q2.17</v>
      </c>
      <c r="F809">
        <f>'Technical page'!C140</f>
        <v>4</v>
      </c>
      <c r="G809" s="13" t="str">
        <f>VLOOKUP(E809,'Technical page'!$AU$124:$BD$168,9,0)</f>
        <v>-</v>
      </c>
      <c r="H809" t="str">
        <f t="shared" si="62"/>
        <v>n.a.</v>
      </c>
      <c r="J809" s="14" t="str">
        <f>VLOOKUP(E809,'Chapter 2'!$C$6:$D$282,2,0)</f>
        <v>Jakým způsobem probíhá kontrola zřizování instalace?</v>
      </c>
    </row>
    <row r="810" spans="1:10" hidden="1" x14ac:dyDescent="0.2">
      <c r="A810" s="212"/>
      <c r="E810" t="str">
        <f>'Technical page'!B141</f>
        <v>Q2.18</v>
      </c>
      <c r="F810">
        <f>'Technical page'!C141</f>
        <v>4</v>
      </c>
      <c r="G810" s="13" t="str">
        <f>VLOOKUP(E810,'Technical page'!$AU$124:$BD$168,9,0)</f>
        <v>-</v>
      </c>
      <c r="H810" t="str">
        <f t="shared" si="62"/>
        <v>n.a.</v>
      </c>
      <c r="J810" s="14" t="str">
        <f>VLOOKUP(E810,'Chapter 2'!$C$6:$D$282,2,0)</f>
        <v>Jakým způsobem je zaručena ochrana zařízení, aby jediná chyba neměla katastrofické následky?</v>
      </c>
    </row>
    <row r="811" spans="1:10" hidden="1" x14ac:dyDescent="0.2">
      <c r="A811" s="212"/>
      <c r="E811" t="str">
        <f>'Technical page'!B142</f>
        <v>Q2.19</v>
      </c>
      <c r="F811">
        <f>'Technical page'!C142</f>
        <v>3</v>
      </c>
      <c r="G811" s="13" t="str">
        <f>VLOOKUP(E811,'Technical page'!$AU$124:$BD$168,9,0)</f>
        <v>-</v>
      </c>
      <c r="H811" t="str">
        <f t="shared" si="62"/>
        <v>n.a.</v>
      </c>
      <c r="J811" s="14" t="str">
        <f>VLOOKUP(E811,'Chapter 2'!$C$6:$D$282,2,0)</f>
        <v>Byly zřízeny programy preventivní údržby a péče, které zaručují bezpečnost provozů, nástrojů a zařízení?</v>
      </c>
    </row>
    <row r="812" spans="1:10" hidden="1" x14ac:dyDescent="0.2">
      <c r="A812" s="212"/>
      <c r="E812" t="str">
        <f>'Technical page'!B143</f>
        <v>Q2.20</v>
      </c>
      <c r="F812">
        <f>'Technical page'!C143</f>
        <v>4</v>
      </c>
      <c r="G812" s="13" t="str">
        <f>VLOOKUP(E812,'Technical page'!$AU$124:$BD$168,9,0)</f>
        <v>-</v>
      </c>
      <c r="H812" t="str">
        <f t="shared" si="62"/>
        <v>n.a.</v>
      </c>
      <c r="J812" s="14" t="str">
        <f>VLOOKUP(E812,'Chapter 2'!$C$6:$D$282,2,0)</f>
        <v>Jakým způsobem se řídí procesy během mimořádných událostí v případě přerušení dodávky energie nebo služeb?</v>
      </c>
    </row>
    <row r="813" spans="1:10" hidden="1" x14ac:dyDescent="0.2">
      <c r="A813" s="212"/>
      <c r="E813" t="str">
        <f>'Technical page'!B144</f>
        <v>Q2.21</v>
      </c>
      <c r="F813">
        <f>'Technical page'!C144</f>
        <v>4</v>
      </c>
      <c r="G813" s="13" t="str">
        <f>VLOOKUP(E813,'Technical page'!$AU$124:$BD$168,9,0)</f>
        <v>-</v>
      </c>
      <c r="H813" t="str">
        <f t="shared" si="62"/>
        <v>n.a.</v>
      </c>
      <c r="J813" s="14" t="str">
        <f>VLOOKUP(E813,'Chapter 2'!$C$6:$D$282,2,0)</f>
        <v>Jak se připravují havarijní plány?</v>
      </c>
    </row>
    <row r="814" spans="1:10" hidden="1" x14ac:dyDescent="0.2">
      <c r="A814" s="212"/>
      <c r="E814" t="str">
        <f>'Technical page'!B145</f>
        <v>Q2.22</v>
      </c>
      <c r="F814">
        <f>'Technical page'!C145</f>
        <v>2</v>
      </c>
      <c r="G814" s="13" t="str">
        <f>VLOOKUP(E814,'Technical page'!$AU$124:$BD$168,9,0)</f>
        <v>-</v>
      </c>
      <c r="H814" t="str">
        <f t="shared" si="62"/>
        <v>n.a.</v>
      </c>
      <c r="J814" s="14" t="str">
        <f>VLOOKUP(E814,'Chapter 2'!$C$6:$D$282,2,0)</f>
        <v>Jakým způsobem jsou zabezpečeny kompetence a školení zaměstnanců a dodavatelů zapojených do procesů?</v>
      </c>
    </row>
    <row r="815" spans="1:10" hidden="1" x14ac:dyDescent="0.2">
      <c r="A815" s="212"/>
      <c r="E815" t="str">
        <f>'Technical page'!B146</f>
        <v>Q2.23</v>
      </c>
      <c r="F815">
        <f>'Technical page'!C146</f>
        <v>4</v>
      </c>
      <c r="G815" s="13" t="str">
        <f>VLOOKUP(E815,'Technical page'!$AU$124:$BD$168,9,0)</f>
        <v>-</v>
      </c>
      <c r="H815" t="str">
        <f t="shared" si="62"/>
        <v>n.a.</v>
      </c>
      <c r="J815" s="14" t="str">
        <f>VLOOKUP(E815,'Chapter 2'!$C$6:$D$282,2,0)</f>
        <v>Jakým způsobem se sdílejí informace o rizicích látek a přípravků?</v>
      </c>
    </row>
    <row r="816" spans="1:10" hidden="1" x14ac:dyDescent="0.2">
      <c r="A816" s="212"/>
      <c r="E816" t="str">
        <f>'Technical page'!B147</f>
        <v>Q2.24</v>
      </c>
      <c r="F816">
        <f>'Technical page'!C147</f>
        <v>3</v>
      </c>
      <c r="G816" s="13" t="str">
        <f>VLOOKUP(E816,'Technical page'!$AU$124:$BD$168,9,0)</f>
        <v>-</v>
      </c>
      <c r="H816" t="str">
        <f t="shared" si="62"/>
        <v>n.a.</v>
      </c>
      <c r="J816" s="14" t="str">
        <f>VLOOKUP(E816,'Chapter 2'!$C$6:$D$282,2,0)</f>
        <v>Jak se sdílejí informace o procesu?</v>
      </c>
    </row>
    <row r="817" spans="1:10" hidden="1" x14ac:dyDescent="0.2">
      <c r="A817" s="212"/>
      <c r="E817" t="str">
        <f>'Technical page'!B148</f>
        <v>Q2.25</v>
      </c>
      <c r="F817">
        <f>'Technical page'!C148</f>
        <v>3</v>
      </c>
      <c r="G817" s="13" t="str">
        <f>VLOOKUP(E817,'Technical page'!$AU$124:$BD$168,9,0)</f>
        <v>-</v>
      </c>
      <c r="H817" t="str">
        <f t="shared" si="62"/>
        <v>n.a.</v>
      </c>
      <c r="J817" s="14" t="str">
        <f>VLOOKUP(E817,'Chapter 2'!$C$6:$D$282,2,0)</f>
        <v>Jakým způsobem organizace hodnotí své logistické partnery z hlediska HSE&amp;S, energetické účinnosti a emisí skleníkových plynů?</v>
      </c>
    </row>
    <row r="818" spans="1:10" hidden="1" x14ac:dyDescent="0.2">
      <c r="A818" s="212"/>
      <c r="E818" t="str">
        <f>'Technical page'!B149</f>
        <v>Q2.26</v>
      </c>
      <c r="F818">
        <f>'Technical page'!C149</f>
        <v>4</v>
      </c>
      <c r="G818" s="13" t="str">
        <f>VLOOKUP(E818,'Technical page'!$AU$124:$BD$168,9,0)</f>
        <v>-</v>
      </c>
      <c r="H818" t="str">
        <f t="shared" si="62"/>
        <v>n.a.</v>
      </c>
      <c r="J818" s="14" t="str">
        <f>VLOOKUP(E818,'Chapter 2'!$C$6:$D$282,2,0)</f>
        <v>Jakým způsobem organizace zabraňuje a reaguje na dopravní nehody?</v>
      </c>
    </row>
    <row r="819" spans="1:10" hidden="1" x14ac:dyDescent="0.2">
      <c r="A819" s="212"/>
      <c r="E819" t="str">
        <f>'Technical page'!B150</f>
        <v>Q2.27</v>
      </c>
      <c r="F819">
        <f>'Technical page'!C150</f>
        <v>4</v>
      </c>
      <c r="G819" s="13" t="str">
        <f>VLOOKUP(E819,'Technical page'!$AU$124:$BD$168,9,0)</f>
        <v>-</v>
      </c>
      <c r="H819" t="str">
        <f t="shared" si="62"/>
        <v>n.a.</v>
      </c>
      <c r="J819" s="14" t="str">
        <f>VLOOKUP(E819,'Chapter 2'!$C$6:$D$282,2,0)</f>
        <v>Jakým způsobem organizace identifikuje bezpečnostní problémy?</v>
      </c>
    </row>
    <row r="820" spans="1:10" hidden="1" x14ac:dyDescent="0.2">
      <c r="A820" s="212"/>
      <c r="E820" t="str">
        <f>'Technical page'!B151</f>
        <v>Q2.28</v>
      </c>
      <c r="F820">
        <f>'Technical page'!C151</f>
        <v>3</v>
      </c>
      <c r="G820" s="13" t="str">
        <f>VLOOKUP(E820,'Technical page'!$AU$124:$BD$168,9,0)</f>
        <v>-</v>
      </c>
      <c r="H820" t="str">
        <f t="shared" si="62"/>
        <v>n.a.</v>
      </c>
      <c r="J820" s="14" t="str">
        <f>VLOOKUP(E820,'Chapter 2'!$C$6:$D$282,2,0)</f>
        <v>Jakým způsobem se kontroluje příchod a odchod pracovníků a materiálu na pracovišti a v oblastech s omezeným vstupem?</v>
      </c>
    </row>
    <row r="821" spans="1:10" hidden="1" x14ac:dyDescent="0.2">
      <c r="A821" s="212"/>
      <c r="E821" t="str">
        <f>'Technical page'!B152</f>
        <v>Q2.29</v>
      </c>
      <c r="F821">
        <f>'Technical page'!C152</f>
        <v>4</v>
      </c>
      <c r="G821" s="13" t="str">
        <f>VLOOKUP(E821,'Technical page'!$AU$124:$BD$168,9,0)</f>
        <v>-</v>
      </c>
      <c r="H821" t="str">
        <f t="shared" si="62"/>
        <v>n.a.</v>
      </c>
      <c r="J821" s="14" t="str">
        <f>VLOOKUP(E821,'Chapter 2'!$C$6:$D$282,2,0)</f>
        <v>Jakým způsobem se kontroluje kybernetická bezpečnost?</v>
      </c>
    </row>
    <row r="822" spans="1:10" hidden="1" x14ac:dyDescent="0.2">
      <c r="A822" s="212"/>
      <c r="E822" t="str">
        <f>'Technical page'!B153</f>
        <v>Q2.30</v>
      </c>
      <c r="F822">
        <f>'Technical page'!C153</f>
        <v>3</v>
      </c>
      <c r="G822" s="13" t="str">
        <f>VLOOKUP(E822,'Technical page'!$AU$124:$BD$168,9,0)</f>
        <v>-</v>
      </c>
      <c r="H822" t="str">
        <f t="shared" si="62"/>
        <v>n.a.</v>
      </c>
      <c r="J822" s="14" t="str">
        <f>VLOOKUP(E822,'Chapter 2'!$C$6:$D$282,2,0)</f>
        <v>Jakým způsobem probíhá komunikace a výměna informací v případě bezpečnostní krize?</v>
      </c>
    </row>
    <row r="823" spans="1:10" hidden="1" x14ac:dyDescent="0.2">
      <c r="A823" s="212"/>
      <c r="E823" t="str">
        <f>'Technical page'!B154</f>
        <v>Q2.31</v>
      </c>
      <c r="F823">
        <f>'Technical page'!C154</f>
        <v>2</v>
      </c>
      <c r="G823" s="13" t="str">
        <f>VLOOKUP(E823,'Technical page'!$AU$124:$BD$168,9,0)</f>
        <v>-</v>
      </c>
      <c r="H823" t="str">
        <f t="shared" si="62"/>
        <v>n.a.</v>
      </c>
      <c r="J823" s="14" t="str">
        <f>VLOOKUP(E823,'Chapter 2'!$C$6:$D$282,2,0)</f>
        <v>Jak se organizace vyrovnává s podezřelým chováním (včetně rizik radikalizace = souhlas a podopra extrémních názorů)</v>
      </c>
    </row>
    <row r="824" spans="1:10" hidden="1" x14ac:dyDescent="0.2">
      <c r="A824" s="212"/>
      <c r="E824" t="str">
        <f>'Technical page'!B155</f>
        <v>Q2.32</v>
      </c>
      <c r="F824">
        <f>'Technical page'!C155</f>
        <v>4</v>
      </c>
      <c r="G824" s="13" t="str">
        <f>VLOOKUP(E824,'Technical page'!$AU$124:$BD$168,9,0)</f>
        <v>-</v>
      </c>
      <c r="H824" t="str">
        <f t="shared" si="62"/>
        <v>n.a.</v>
      </c>
      <c r="J824" s="14" t="str">
        <f>VLOOKUP(E824,'Chapter 2'!$C$6:$D$282,2,0)</f>
        <v xml:space="preserve">Jakým způsobem školí organizace pracovníky v oblasti ostrahy ve vazbě na bezpečnostní rizika?  </v>
      </c>
    </row>
    <row r="825" spans="1:10" x14ac:dyDescent="0.2">
      <c r="A825" s="212"/>
      <c r="E825" t="str">
        <f>'Technical page'!B156</f>
        <v>Q2.33</v>
      </c>
      <c r="F825">
        <f>'Technical page'!C156</f>
        <v>2</v>
      </c>
      <c r="G825" s="13">
        <f>VLOOKUP(E825,'Technical page'!$AU$124:$BD$168,9,0)</f>
        <v>3</v>
      </c>
      <c r="H825" t="str">
        <f t="shared" si="62"/>
        <v>increase score</v>
      </c>
      <c r="J825" s="14" t="str">
        <f>VLOOKUP(E825,'Chapter 2'!$C$6:$D$282,2,0)</f>
        <v>Jakým způsobem se posuzuje potenciální vliv organizace na životní prostředí?</v>
      </c>
    </row>
    <row r="826" spans="1:10" hidden="1" x14ac:dyDescent="0.2">
      <c r="A826" s="212"/>
      <c r="E826" t="str">
        <f>'Technical page'!B157</f>
        <v>Q2.34</v>
      </c>
      <c r="F826">
        <f>'Technical page'!C157</f>
        <v>4</v>
      </c>
      <c r="G826" s="13" t="str">
        <f>VLOOKUP(E826,'Technical page'!$AU$124:$BD$168,9,0)</f>
        <v>-</v>
      </c>
      <c r="H826" t="str">
        <f t="shared" si="62"/>
        <v>n.a.</v>
      </c>
      <c r="J826" s="14" t="str">
        <f>VLOOKUP(E826,'Chapter 2'!$C$6:$D$282,2,0)</f>
        <v>Jakým způsobem se řídí environmentální výkonnost?</v>
      </c>
    </row>
    <row r="827" spans="1:10" x14ac:dyDescent="0.2">
      <c r="A827" s="212"/>
      <c r="E827" t="str">
        <f>'Technical page'!B158</f>
        <v>Q2.35</v>
      </c>
      <c r="F827">
        <f>'Technical page'!C158</f>
        <v>3</v>
      </c>
      <c r="G827" s="13">
        <f>VLOOKUP(E827,'Technical page'!$AU$124:$BD$168,9,0)</f>
        <v>3</v>
      </c>
      <c r="H827" t="str">
        <f t="shared" si="62"/>
        <v>compliant</v>
      </c>
      <c r="J827" s="14" t="str">
        <f>VLOOKUP(E827,'Chapter 2'!$C$6:$D$282,2,0)</f>
        <v>Jak organizace nakládá s odpadem?</v>
      </c>
    </row>
    <row r="828" spans="1:10" x14ac:dyDescent="0.2">
      <c r="A828" s="212"/>
      <c r="E828" t="str">
        <f>'Technical page'!B159</f>
        <v>Q2.36</v>
      </c>
      <c r="F828">
        <f>'Technical page'!C159</f>
        <v>2</v>
      </c>
      <c r="G828" s="13">
        <f>VLOOKUP(E828,'Technical page'!$AU$124:$BD$168,9,0)</f>
        <v>3</v>
      </c>
      <c r="H828" t="str">
        <f t="shared" si="62"/>
        <v>increase score</v>
      </c>
      <c r="J828" s="14" t="str">
        <f>VLOOKUP(E828,'Chapter 2'!$C$6:$D$282,2,0)</f>
        <v>Jakým způsobem řídí organizace rizika týkající se podzemních vod?</v>
      </c>
    </row>
    <row r="829" spans="1:10" x14ac:dyDescent="0.2">
      <c r="A829" s="212"/>
      <c r="E829" t="str">
        <f>'Technical page'!B160</f>
        <v>Q2.37</v>
      </c>
      <c r="F829">
        <f>'Technical page'!C160</f>
        <v>2</v>
      </c>
      <c r="G829" s="13">
        <f>VLOOKUP(E829,'Technical page'!$AU$124:$BD$168,9,0)</f>
        <v>3</v>
      </c>
      <c r="H829" t="str">
        <f t="shared" si="62"/>
        <v>increase score</v>
      </c>
      <c r="J829" s="14" t="str">
        <f>VLOOKUP(E829,'Chapter 2'!$C$6:$D$282,2,0)</f>
        <v>Jakým způsobem řídí organizace rizika týkající se znečištění půdy?</v>
      </c>
    </row>
    <row r="830" spans="1:10" x14ac:dyDescent="0.2">
      <c r="A830" s="212"/>
      <c r="E830" t="str">
        <f>'Technical page'!B161</f>
        <v>Q2.38</v>
      </c>
      <c r="F830">
        <f>'Technical page'!C161</f>
        <v>3</v>
      </c>
      <c r="G830" s="13">
        <f>VLOOKUP(E830,'Technical page'!$AU$124:$BD$168,9,0)</f>
        <v>3</v>
      </c>
      <c r="H830" t="str">
        <f t="shared" si="62"/>
        <v>compliant</v>
      </c>
      <c r="J830" s="14" t="str">
        <f>VLOOKUP(E830,'Chapter 2'!$C$6:$D$282,2,0)</f>
        <v xml:space="preserve">Jakým způsobem řídí organizace existující znečištění půdy?
</v>
      </c>
    </row>
    <row r="831" spans="1:10" x14ac:dyDescent="0.2">
      <c r="A831" s="212"/>
      <c r="E831" t="str">
        <f>'Technical page'!B162</f>
        <v>Q2.39</v>
      </c>
      <c r="F831">
        <f>'Technical page'!C162</f>
        <v>3</v>
      </c>
      <c r="G831" s="13">
        <f>VLOOKUP(E831,'Technical page'!$AU$124:$BD$168,9,0)</f>
        <v>3</v>
      </c>
      <c r="H831" t="str">
        <f t="shared" si="62"/>
        <v>compliant</v>
      </c>
      <c r="J831" s="14" t="str">
        <f>VLOOKUP(E831,'Chapter 2'!$C$6:$D$282,2,0)</f>
        <v>Jakým způsobem organizace řídí své emise škodlivin do ovzduší?</v>
      </c>
    </row>
    <row r="832" spans="1:10" x14ac:dyDescent="0.2">
      <c r="A832" s="212"/>
      <c r="E832" t="str">
        <f>'Technical page'!B163</f>
        <v>Q2.40</v>
      </c>
      <c r="F832">
        <f>'Technical page'!C163</f>
        <v>3</v>
      </c>
      <c r="G832" s="13">
        <f>VLOOKUP(E832,'Technical page'!$AU$124:$BD$168,9,0)</f>
        <v>3</v>
      </c>
      <c r="H832" t="str">
        <f t="shared" si="62"/>
        <v>compliant</v>
      </c>
      <c r="J832" s="14" t="str">
        <f>VLOOKUP(E832,'Chapter 2'!$C$6:$D$282,2,0)</f>
        <v>Jakým způsobem organizace řídí své emise škodlivin do vody?</v>
      </c>
    </row>
    <row r="833" spans="1:10" x14ac:dyDescent="0.2">
      <c r="A833" s="212"/>
      <c r="E833" t="str">
        <f>'Technical page'!B164</f>
        <v>Q2.41</v>
      </c>
      <c r="F833">
        <f>'Technical page'!C164</f>
        <v>2</v>
      </c>
      <c r="G833" s="13">
        <f>VLOOKUP(E833,'Technical page'!$AU$124:$BD$168,9,0)</f>
        <v>3</v>
      </c>
      <c r="H833" t="str">
        <f t="shared" si="62"/>
        <v>increase score</v>
      </c>
      <c r="J833" s="14" t="str">
        <f>VLOOKUP(E833,'Chapter 2'!$C$6:$D$282,2,0)</f>
        <v>Jakým způsobem organizace řídí své emise hluku?</v>
      </c>
    </row>
    <row r="834" spans="1:10" x14ac:dyDescent="0.2">
      <c r="A834" s="212"/>
      <c r="E834" t="str">
        <f>'Technical page'!B165</f>
        <v>Q2.42</v>
      </c>
      <c r="F834">
        <f>'Technical page'!C165</f>
        <v>2</v>
      </c>
      <c r="G834" s="13">
        <f>VLOOKUP(E834,'Technical page'!$AU$124:$BD$168,9,0)</f>
        <v>3</v>
      </c>
      <c r="H834" t="str">
        <f t="shared" si="62"/>
        <v>increase score</v>
      </c>
      <c r="J834" s="14" t="str">
        <f>VLOOKUP(E834,'Chapter 2'!$C$6:$D$282,2,0)</f>
        <v>Jakým způsobem organizace řídí své emise zápachu?</v>
      </c>
    </row>
    <row r="835" spans="1:10" hidden="1" x14ac:dyDescent="0.2">
      <c r="A835" s="212"/>
      <c r="E835" t="str">
        <f>'Technical page'!B166</f>
        <v>Q2.43</v>
      </c>
      <c r="F835">
        <f>'Technical page'!C166</f>
        <v>3</v>
      </c>
      <c r="G835" s="13" t="str">
        <f>VLOOKUP(E835,'Technical page'!$AU$124:$BD$168,9,0)</f>
        <v>-</v>
      </c>
      <c r="H835" t="str">
        <f t="shared" si="62"/>
        <v>n.a.</v>
      </c>
      <c r="J835" s="14" t="str">
        <f>VLOOKUP(E835,'Chapter 2'!$C$6:$D$282,2,0)</f>
        <v>Jakým způsobem organizace zabraňuje a řídí havarijní emise do prostředí?</v>
      </c>
    </row>
    <row r="836" spans="1:10" x14ac:dyDescent="0.2">
      <c r="A836" s="212"/>
      <c r="E836" t="str">
        <f>'Technical page'!B167</f>
        <v>Q2.44</v>
      </c>
      <c r="F836">
        <f>'Technical page'!C167</f>
        <v>3</v>
      </c>
      <c r="G836" s="13">
        <f>VLOOKUP(E836,'Technical page'!$AU$124:$BD$168,9,0)</f>
        <v>3</v>
      </c>
      <c r="H836" t="str">
        <f t="shared" si="62"/>
        <v>compliant</v>
      </c>
      <c r="J836" s="14" t="str">
        <f>VLOOKUP(E836,'Chapter 2'!$C$6:$D$282,2,0)</f>
        <v>Jakým způsobem zajišťuje organizace správně kompetence všech pracovníků, týkající se environmentálních požadavků, které souvisejí s jejich pracovní náplní?</v>
      </c>
    </row>
    <row r="837" spans="1:10" x14ac:dyDescent="0.2">
      <c r="A837" s="212"/>
      <c r="E837" t="str">
        <f>'Technical page'!B168</f>
        <v>Q2.45</v>
      </c>
      <c r="F837">
        <f>'Technical page'!C168</f>
        <v>1</v>
      </c>
      <c r="G837" s="13">
        <f>VLOOKUP(E837,'Technical page'!$AU$124:$BD$168,9,0)</f>
        <v>2</v>
      </c>
      <c r="H837" t="str">
        <f t="shared" si="62"/>
        <v>increase score</v>
      </c>
      <c r="J837" s="14" t="str">
        <f>VLOOKUP(E837,'Chapter 2'!$C$6:$D$282,2,0)</f>
        <v>Jakým způsobem jsou zainteresované strany organizace informovány o environmentálních aspektech a jejich možných dopadech?</v>
      </c>
    </row>
    <row r="838" spans="1:10" x14ac:dyDescent="0.2">
      <c r="A838" s="212"/>
      <c r="E838" s="45" t="s">
        <v>56</v>
      </c>
    </row>
    <row r="839" spans="1:10" x14ac:dyDescent="0.2">
      <c r="A839" s="212"/>
      <c r="E839" t="str">
        <f>'Technical page'!$B$406</f>
        <v>Q3.1</v>
      </c>
      <c r="F839" s="8">
        <f>'Technical page'!$C$406</f>
        <v>3</v>
      </c>
      <c r="G839" s="13">
        <f>VLOOKUP(E839,'Technical page'!$AU$406:$BD$418,9,0)</f>
        <v>3</v>
      </c>
      <c r="H839" t="str">
        <f t="shared" ref="H839:H848" si="63">IF(G839="-","n.a.",IF(F839-G839&gt;-1,"compliant","increase score"))</f>
        <v>compliant</v>
      </c>
      <c r="J839" s="14" t="str">
        <f>VLOOKUP(E839,'Chapter 3'!$C$6:$D$89,2,0)</f>
        <v>Zavedla organizace proces pro navrhování a vývoj nových 
produktů a služeb?</v>
      </c>
    </row>
    <row r="840" spans="1:10" x14ac:dyDescent="0.2">
      <c r="A840" s="212"/>
      <c r="E840" t="str">
        <f>'Technical page'!$B$407</f>
        <v>Q3.2</v>
      </c>
      <c r="F840" s="8">
        <f>'Technical page'!$C$407</f>
        <v>2</v>
      </c>
      <c r="G840" s="13">
        <f>VLOOKUP(E840,'Technical page'!$AU$406:$BD$418,9,0)</f>
        <v>2</v>
      </c>
      <c r="H840" t="str">
        <f t="shared" si="63"/>
        <v>compliant</v>
      </c>
      <c r="J840" s="14" t="str">
        <f>VLOOKUP(E840,'Chapter 3'!$C$6:$D$89,2,0)</f>
        <v xml:space="preserve">Má organizace k dispozici proces hodnocení a stanovení priorit svých produktů pro charakterizaci rizik a řízení rizik?
</v>
      </c>
    </row>
    <row r="841" spans="1:10" hidden="1" x14ac:dyDescent="0.2">
      <c r="A841" s="212"/>
      <c r="E841" t="str">
        <f>'Technical page'!$B$408</f>
        <v>Q3.3</v>
      </c>
      <c r="F841" s="8">
        <f>'Technical page'!$C$408</f>
        <v>4</v>
      </c>
      <c r="G841" s="13" t="str">
        <f>VLOOKUP(E841,'Technical page'!$AU$406:$BD$418,9,0)</f>
        <v>-</v>
      </c>
      <c r="H841" t="str">
        <f t="shared" si="63"/>
        <v>n.a.</v>
      </c>
      <c r="J841" s="14" t="str">
        <f>VLOOKUP(E841,'Chapter 3'!$C$6:$D$89,2,0)</f>
        <v>Zavedla organizace systém pro sledování použitelnosti, změn a dodržování interních a externích požadavků souvisejících s řízením bezpečnosti chemických látek?</v>
      </c>
    </row>
    <row r="842" spans="1:10" x14ac:dyDescent="0.2">
      <c r="A842" s="212"/>
      <c r="E842" t="str">
        <f>'Technical page'!$B$409</f>
        <v>Q3.4</v>
      </c>
      <c r="F842" s="8">
        <f>'Technical page'!$C$409</f>
        <v>3</v>
      </c>
      <c r="G842" s="13">
        <f>VLOOKUP(E842,'Technical page'!$AU$406:$BD$418,9,0)</f>
        <v>4</v>
      </c>
      <c r="H842" t="str">
        <f t="shared" si="63"/>
        <v>increase score</v>
      </c>
      <c r="J842" s="14" t="str">
        <f>VLOOKUP(E842,'Chapter 3'!$C$6:$D$89,2,0)</f>
        <v>Zavedla organizace systém na správu existujících informací o rizicích svých produktů?</v>
      </c>
    </row>
    <row r="843" spans="1:10" hidden="1" x14ac:dyDescent="0.2">
      <c r="A843" s="212"/>
      <c r="E843" t="str">
        <f>'Technical page'!$B$410</f>
        <v>Q3.5</v>
      </c>
      <c r="F843" s="8">
        <f>'Technical page'!$C$410</f>
        <v>4</v>
      </c>
      <c r="G843" s="13" t="str">
        <f>VLOOKUP(E843,'Technical page'!$AU$406:$BD$418,9,0)</f>
        <v>-</v>
      </c>
      <c r="H843" t="str">
        <f t="shared" si="63"/>
        <v>n.a.</v>
      </c>
      <c r="J843" s="14" t="str">
        <f>VLOOKUP(E843,'Chapter 3'!$C$6:$D$89,2,0)</f>
        <v>Zavedla organizace proces řízení informací o používání a expozici svých produktů?</v>
      </c>
    </row>
    <row r="844" spans="1:10" hidden="1" x14ac:dyDescent="0.2">
      <c r="A844" s="212"/>
      <c r="E844" t="str">
        <f>'Technical page'!$B$411</f>
        <v>Q3.6</v>
      </c>
      <c r="F844" s="8">
        <f>'Technical page'!$C$411</f>
        <v>2</v>
      </c>
      <c r="G844" s="13" t="str">
        <f>VLOOKUP(E844,'Technical page'!$AU$406:$BD$418,9,0)</f>
        <v>-</v>
      </c>
      <c r="H844" t="str">
        <f t="shared" si="63"/>
        <v>n.a.</v>
      </c>
      <c r="J844" s="14" t="str">
        <f>VLOOKUP(E844,'Chapter 3'!$C$6:$D$89,2,0)</f>
        <v>Zavedla organizace proces na správu nových informací?</v>
      </c>
    </row>
    <row r="845" spans="1:10" x14ac:dyDescent="0.2">
      <c r="A845" s="212"/>
      <c r="E845" t="str">
        <f>'Technical page'!$B$412</f>
        <v>Q3.7</v>
      </c>
      <c r="F845" s="8">
        <f>'Technical page'!$C$412</f>
        <v>4</v>
      </c>
      <c r="G845" s="13">
        <f>VLOOKUP(E845,'Technical page'!$AU$406:$BD$418,9,0)</f>
        <v>4</v>
      </c>
      <c r="H845" t="str">
        <f t="shared" si="63"/>
        <v>compliant</v>
      </c>
      <c r="J845" s="14" t="str">
        <f>VLOOKUP(E845,'Chapter 3'!$C$6:$D$89,2,0)</f>
        <v>Zavedla organizace proces charakterizace rizik na základě shromážděných informací?</v>
      </c>
    </row>
    <row r="846" spans="1:10" x14ac:dyDescent="0.2">
      <c r="A846" s="212"/>
      <c r="E846" t="str">
        <f>'Technical page'!$B$413</f>
        <v>Q3.8</v>
      </c>
      <c r="F846" s="8">
        <f>'Technical page'!$C$413</f>
        <v>4</v>
      </c>
      <c r="G846" s="13">
        <f>VLOOKUP(E846,'Technical page'!$AU$406:$BD$418,9,0)</f>
        <v>4</v>
      </c>
      <c r="H846" t="str">
        <f t="shared" si="63"/>
        <v>compliant</v>
      </c>
      <c r="J846" s="14" t="str">
        <f>VLOOKUP(E846,'Chapter 3'!$C$6:$D$89,2,0)</f>
        <v>Zavedla organizace proces řízení rizik na základě shromážděných informací?</v>
      </c>
    </row>
    <row r="847" spans="1:10" x14ac:dyDescent="0.2">
      <c r="A847" s="212"/>
      <c r="E847" t="str">
        <f>'Technical page'!$B$414</f>
        <v>Q3.9</v>
      </c>
      <c r="F847" s="8">
        <f>'Technical page'!$C$414</f>
        <v>4</v>
      </c>
      <c r="G847" s="13">
        <f>VLOOKUP(E847,'Technical page'!$AU$406:$BD$418,9,0)</f>
        <v>4</v>
      </c>
      <c r="H847" t="str">
        <f t="shared" si="63"/>
        <v>compliant</v>
      </c>
      <c r="J847" s="14" t="str">
        <f>VLOOKUP(E847,'Chapter 3'!$C$6:$D$89,2,0)</f>
        <v xml:space="preserve">Zavedla organizace účinný proces sledování svých produktů po dodání a provádění nápravných opatření?
</v>
      </c>
    </row>
    <row r="848" spans="1:10" x14ac:dyDescent="0.2">
      <c r="A848" s="212"/>
      <c r="E848" t="str">
        <f>'Technical page'!$B$415</f>
        <v>Q3.10</v>
      </c>
      <c r="F848" s="8">
        <f>'Technical page'!$C$415</f>
        <v>3</v>
      </c>
      <c r="G848" s="13">
        <f>VLOOKUP(E848,'Technical page'!$AU$406:$BD$418,9,0)</f>
        <v>4</v>
      </c>
      <c r="H848" t="str">
        <f t="shared" si="63"/>
        <v>increase score</v>
      </c>
      <c r="J848" s="14" t="str">
        <f>VLOOKUP(E848,'Chapter 3'!$C$6:$D$89,2,0)</f>
        <v>Poskytuje organizace efektivní komunikaci v rámci dodavatelského řetězce ohledně opatření k řízení rizik, které se vztahují na jejich produkty?</v>
      </c>
    </row>
    <row r="849" spans="1:10" x14ac:dyDescent="0.2">
      <c r="A849" s="212"/>
      <c r="E849" s="45" t="s">
        <v>414</v>
      </c>
      <c r="F849" s="8"/>
      <c r="G849" s="13"/>
    </row>
    <row r="850" spans="1:10" x14ac:dyDescent="0.2">
      <c r="A850" s="212"/>
      <c r="E850" t="str">
        <f>'Technical page'!B482</f>
        <v>Q4.1</v>
      </c>
      <c r="F850">
        <f>'Technical page'!C482</f>
        <v>2</v>
      </c>
      <c r="G850" s="13">
        <f>VLOOKUP(E850,'Technical page'!$AU$482:$BD$489,9,0)</f>
        <v>3</v>
      </c>
      <c r="H850" t="str">
        <f t="shared" ref="H850" si="64">IF(G850="-","n.a.",IF(F850-G850&gt;-1,"compliant","increase score"))</f>
        <v>increase score</v>
      </c>
      <c r="J850" s="14" t="str">
        <f>VLOOKUP(E850,'Chapter 4'!$C$6:$D$91,2,0)</f>
        <v>Jak se organizace zavázala k odpovědnému získávání zdrojů?</v>
      </c>
    </row>
    <row r="851" spans="1:10" hidden="1" x14ac:dyDescent="0.2">
      <c r="A851" s="212"/>
      <c r="E851" t="str">
        <f>'Technical page'!B483</f>
        <v>Q4.2</v>
      </c>
      <c r="F851">
        <f>'Technical page'!C483</f>
        <v>4</v>
      </c>
      <c r="G851" s="13" t="str">
        <f>VLOOKUP(E851,'Technical page'!$AU$482:$BD$489,9,0)</f>
        <v>-</v>
      </c>
      <c r="H851" t="str">
        <f t="shared" ref="H851:H859" si="65">IF(G851="-","n.a.",IF(F851-G851&gt;-1,"compliant","increase score"))</f>
        <v>n.a.</v>
      </c>
      <c r="J851" s="14" t="str">
        <f>VLOOKUP(E851,'Chapter 4'!$C$6:$D$91,2,0)</f>
        <v>Jak organizace zlepšuje spolupráci v dodavatelském řetězci?</v>
      </c>
    </row>
    <row r="852" spans="1:10" hidden="1" x14ac:dyDescent="0.2">
      <c r="A852" s="212"/>
      <c r="E852" t="str">
        <f>'Technical page'!B484</f>
        <v>Q4.3</v>
      </c>
      <c r="F852">
        <f>'Technical page'!C484</f>
        <v>4</v>
      </c>
      <c r="G852" s="13" t="str">
        <f>VLOOKUP(E852,'Technical page'!$AU$482:$BD$489,9,0)</f>
        <v>-</v>
      </c>
      <c r="H852" t="str">
        <f t="shared" si="65"/>
        <v>n.a.</v>
      </c>
      <c r="J852" s="14" t="str">
        <f>VLOOKUP(E852,'Chapter 4'!$C$6:$D$91,2,0)</f>
        <v>Jakým způsobem vyjadřuje organizace svůj závazek vůči podnikatelské etice?</v>
      </c>
    </row>
    <row r="853" spans="1:10" hidden="1" x14ac:dyDescent="0.2">
      <c r="A853" s="212"/>
      <c r="E853" t="str">
        <f>'Technical page'!B485</f>
        <v>Q4.4</v>
      </c>
      <c r="F853">
        <f>'Technical page'!C485</f>
        <v>4</v>
      </c>
      <c r="G853" s="13" t="str">
        <f>VLOOKUP(E853,'Technical page'!$AU$482:$BD$489,9,0)</f>
        <v>-</v>
      </c>
      <c r="H853" t="str">
        <f t="shared" si="65"/>
        <v>n.a.</v>
      </c>
      <c r="J853" s="14" t="str">
        <f>VLOOKUP(E853,'Chapter 4'!$C$6:$D$91,2,0)</f>
        <v>Jakým způsobem řeší organizace sociální problematiku a lidská práva v rámci spolupráce s obchodními partnery?</v>
      </c>
    </row>
    <row r="854" spans="1:10" hidden="1" x14ac:dyDescent="0.2">
      <c r="A854" s="212"/>
      <c r="E854" t="str">
        <f>'Technical page'!B486</f>
        <v>Q4.5</v>
      </c>
      <c r="F854">
        <f>'Technical page'!C486</f>
        <v>4</v>
      </c>
      <c r="G854" s="13" t="str">
        <f>VLOOKUP(E854,'Technical page'!$AU$482:$BD$489,9,0)</f>
        <v>-</v>
      </c>
      <c r="H854" t="str">
        <f t="shared" si="65"/>
        <v>n.a.</v>
      </c>
      <c r="J854" s="14" t="str">
        <f>VLOOKUP(E854,'Chapter 4'!$C$6:$D$91,2,0)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row>
    <row r="855" spans="1:10" x14ac:dyDescent="0.2">
      <c r="A855" s="212"/>
      <c r="E855" t="str">
        <f>'Technical page'!B487</f>
        <v>Q4.6</v>
      </c>
      <c r="F855">
        <f>'Technical page'!C487</f>
        <v>3</v>
      </c>
      <c r="G855" s="13">
        <f>VLOOKUP(E855,'Technical page'!$AU$482:$BD$489,9,0)</f>
        <v>3</v>
      </c>
      <c r="H855" t="str">
        <f t="shared" si="65"/>
        <v>compliant</v>
      </c>
      <c r="J855" s="14" t="str">
        <f>VLOOKUP(E855,'Chapter 4'!$C$6:$D$91,2,0)</f>
        <v>Jakým způsobem zabezpečuje organizace splnění svých požadavků ze strany logistických partnerů?</v>
      </c>
    </row>
    <row r="856" spans="1:10" hidden="1" x14ac:dyDescent="0.2">
      <c r="A856" s="212"/>
      <c r="E856" t="str">
        <f>'Technical page'!B488</f>
        <v>Q4.7</v>
      </c>
      <c r="F856">
        <f>'Technical page'!C488</f>
        <v>3</v>
      </c>
      <c r="G856" s="13" t="str">
        <f>VLOOKUP(E856,'Technical page'!$AU$482:$BD$489,9,0)</f>
        <v>-</v>
      </c>
      <c r="H856" t="str">
        <f t="shared" si="65"/>
        <v>n.a.</v>
      </c>
      <c r="J856" s="14" t="str">
        <f>VLOOKUP(E856,'Chapter 4'!$C$6:$D$91,2,0)</f>
        <v>Jakým způsobem organizace chrání a zabezpečuje majetek a údaje následných uživatelů nebo externích poskytovatelů, které se používají nebo začleňují do produktů a služeb?</v>
      </c>
    </row>
    <row r="857" spans="1:10" hidden="1" x14ac:dyDescent="0.2">
      <c r="A857" s="212"/>
      <c r="E857" t="str">
        <f>'Technical page'!B489</f>
        <v>Q4.8</v>
      </c>
      <c r="F857">
        <f>'Technical page'!C489</f>
        <v>4</v>
      </c>
      <c r="G857" s="13" t="str">
        <f>VLOOKUP(E857,'Technical page'!$AU$482:$BD$489,9,0)</f>
        <v>-</v>
      </c>
      <c r="H857" t="str">
        <f t="shared" si="65"/>
        <v>n.a.</v>
      </c>
      <c r="J857" s="14" t="str">
        <f>VLOOKUP(E857,'Chapter 4'!$C$6:$D$91,2,0)</f>
        <v>Co zahrnuje dialog s následnými uživateli?</v>
      </c>
    </row>
    <row r="858" spans="1:10" x14ac:dyDescent="0.2">
      <c r="A858" s="212"/>
      <c r="E858" s="45" t="s">
        <v>415</v>
      </c>
      <c r="G858" s="13"/>
    </row>
    <row r="859" spans="1:10" x14ac:dyDescent="0.2">
      <c r="A859" s="212"/>
      <c r="E859" t="str">
        <f>'Technical page'!B544</f>
        <v>Q5.1</v>
      </c>
      <c r="F859">
        <f>'Technical page'!C544</f>
        <v>4</v>
      </c>
      <c r="G859" s="13">
        <f>VLOOKUP(E859,'Technical page'!$AU$544:$BD$548,9,0)</f>
        <v>4</v>
      </c>
      <c r="H859" t="str">
        <f t="shared" si="65"/>
        <v>compliant</v>
      </c>
      <c r="J859" s="14" t="str">
        <f>VLOOKUP(E859,'Chapter 5'!$C$6:$D$89,2,0)</f>
        <v>Jakým způsobem zapojuje organizace své externí zainteresované strany a naplňuje jejich očekávání?</v>
      </c>
    </row>
    <row r="860" spans="1:10" x14ac:dyDescent="0.2">
      <c r="A860" s="212"/>
      <c r="E860" t="str">
        <f>'Technical page'!B545</f>
        <v>Q5.2</v>
      </c>
      <c r="F860">
        <f>'Technical page'!C545</f>
        <v>3</v>
      </c>
      <c r="G860" s="13">
        <f>VLOOKUP(E860,'Technical page'!$AU$544:$BD$548,9,0)</f>
        <v>4</v>
      </c>
      <c r="H860" t="str">
        <f t="shared" ref="H860:H863" si="66">IF(G860="-","n.a.",IF(F860-G860&gt;-1,"compliant","increase score"))</f>
        <v>increase score</v>
      </c>
      <c r="J860" s="14" t="str">
        <f>VLOOKUP(E860,'Chapter 5'!$C$6:$D$89,2,0)</f>
        <v>Jakým způsobem vede organizace dialog s veřejností, úřady a dalšími zainteresovanými stranami, včetně místních komunit a zákazníků v souvislosti s HSE&amp;S v rámci jejich činností, produktů a služeb?</v>
      </c>
    </row>
    <row r="861" spans="1:10" hidden="1" x14ac:dyDescent="0.2">
      <c r="A861" s="212"/>
      <c r="E861" t="str">
        <f>'Technical page'!B546</f>
        <v>Q5.3</v>
      </c>
      <c r="F861">
        <f>'Technical page'!C546</f>
        <v>4</v>
      </c>
      <c r="G861" s="13" t="str">
        <f>VLOOKUP(E861,'Technical page'!$AU$544:$BD$548,9,0)</f>
        <v>-</v>
      </c>
      <c r="H861" t="str">
        <f t="shared" si="66"/>
        <v>n.a.</v>
      </c>
      <c r="J861" s="14" t="str">
        <f>VLOOKUP(E861,'Chapter 5'!$C$6:$D$89,2,0)</f>
        <v>Jakým způsobem zveřejňuje organizace informace týkající se
 HSE&amp;S?</v>
      </c>
    </row>
    <row r="862" spans="1:10" hidden="1" x14ac:dyDescent="0.2">
      <c r="A862" s="212"/>
      <c r="E862" t="str">
        <f>'Technical page'!B547</f>
        <v>Q5.4</v>
      </c>
      <c r="F862">
        <f>'Technical page'!C547</f>
        <v>4</v>
      </c>
      <c r="G862" s="13" t="str">
        <f>VLOOKUP(E862,'Technical page'!$AU$544:$BD$548,9,0)</f>
        <v>-</v>
      </c>
      <c r="H862" t="str">
        <f t="shared" si="66"/>
        <v>n.a.</v>
      </c>
      <c r="J862" s="14" t="str">
        <f>VLOOKUP(E862,'Chapter 5'!$C$6:$D$89,2,0)</f>
        <v>Jakým způsobem podporuje organizace místní komunity?</v>
      </c>
    </row>
    <row r="863" spans="1:10" hidden="1" x14ac:dyDescent="0.2">
      <c r="A863" s="212"/>
      <c r="E863" t="str">
        <f>'Technical page'!B548</f>
        <v>Q5.5</v>
      </c>
      <c r="F863">
        <f>'Technical page'!C548</f>
        <v>4</v>
      </c>
      <c r="G863" s="13" t="str">
        <f>VLOOKUP(E863,'Technical page'!$AU$544:$BD$548,9,0)</f>
        <v>-</v>
      </c>
      <c r="H863" t="str">
        <f t="shared" si="66"/>
        <v>n.a.</v>
      </c>
      <c r="J863" s="14" t="str">
        <f>VLOOKUP(E863,'Chapter 5'!$C$6:$D$89,2,0)</f>
        <v>Jakým způsobem stimuluje organizace místní zaměstnanost a vzdělávání?</v>
      </c>
    </row>
    <row r="864" spans="1:10" x14ac:dyDescent="0.2">
      <c r="A864" s="212"/>
      <c r="E864" s="45" t="s">
        <v>416</v>
      </c>
      <c r="G864" s="13"/>
    </row>
    <row r="865" spans="1:10" hidden="1" x14ac:dyDescent="0.2">
      <c r="A865" s="212"/>
      <c r="E865" t="str">
        <f>'Technical page'!B584</f>
        <v>Q6.1</v>
      </c>
      <c r="F865">
        <f>'Technical page'!C584</f>
        <v>3</v>
      </c>
      <c r="G865" s="13" t="str">
        <f>VLOOKUP(E865,'Technical page'!$AU$584:$BD$600,9,0)</f>
        <v>-</v>
      </c>
      <c r="H865" t="str">
        <f>IF(G865="-","n.a.",IF(F865-G865&gt;-1,"compliant","increase score"))</f>
        <v>n.a.</v>
      </c>
      <c r="J865" s="14" t="str">
        <f>VLOOKUP(E865,'Chapter 6'!$C$6:$D$120,2,0)</f>
        <v>Jakým způsobem definuje organizace významné problémy a závažnost?</v>
      </c>
    </row>
    <row r="866" spans="1:10" hidden="1" x14ac:dyDescent="0.2">
      <c r="A866" s="212"/>
      <c r="E866" t="str">
        <f>'Technical page'!B585</f>
        <v>Q6.2</v>
      </c>
      <c r="F866">
        <f>'Technical page'!C585</f>
        <v>4</v>
      </c>
      <c r="G866" s="13" t="str">
        <f>VLOOKUP(E866,'Technical page'!$AU$584:$BD$600,9,0)</f>
        <v>-</v>
      </c>
      <c r="H866" t="str">
        <f t="shared" ref="H866:H881" si="67">IF(G866="-","n.a.",IF(F866-G866&gt;-1,"compliant","increase score"))</f>
        <v>n.a.</v>
      </c>
      <c r="J866" s="14" t="str">
        <f>VLOOKUP(E866,'Chapter 6'!$C$6:$D$120,2,0)</f>
        <v>Jakým způsobem hodlá organizace přispívat k udržitelnému rozvoji?</v>
      </c>
    </row>
    <row r="867" spans="1:10" hidden="1" x14ac:dyDescent="0.2">
      <c r="A867" s="212"/>
      <c r="E867" t="str">
        <f>'Technical page'!B586</f>
        <v>Q6.3</v>
      </c>
      <c r="F867">
        <f>'Technical page'!C586</f>
        <v>3</v>
      </c>
      <c r="G867" s="13" t="str">
        <f>VLOOKUP(E867,'Technical page'!$AU$584:$BD$600,9,0)</f>
        <v>-</v>
      </c>
      <c r="H867" t="str">
        <f t="shared" si="67"/>
        <v>n.a.</v>
      </c>
      <c r="J867" s="14" t="str">
        <f>VLOOKUP(E867,'Chapter 6'!$C$6:$D$120,2,0)</f>
        <v>Jakým způsobem komunikuje organizace zainteresovaných stran na téma udržitelnosti?</v>
      </c>
    </row>
    <row r="868" spans="1:10" hidden="1" x14ac:dyDescent="0.2">
      <c r="A868" s="212"/>
      <c r="E868" t="str">
        <f>'Technical page'!B587</f>
        <v>Q6.4</v>
      </c>
      <c r="F868">
        <f>'Technical page'!C587</f>
        <v>2</v>
      </c>
      <c r="G868" s="13" t="str">
        <f>VLOOKUP(E868,'Technical page'!$AU$584:$BD$600,9,0)</f>
        <v>-</v>
      </c>
      <c r="H868" t="str">
        <f t="shared" si="67"/>
        <v>n.a.</v>
      </c>
      <c r="J868" s="14" t="str">
        <f>VLOOKUP(E868,'Chapter 6'!$C$6:$D$120,2,0)</f>
        <v>Má organizace zavedený proces navrhování výrobků s lepšími výsledky udržitelnosti?</v>
      </c>
    </row>
    <row r="869" spans="1:10" hidden="1" x14ac:dyDescent="0.2">
      <c r="A869" s="212"/>
      <c r="E869" t="str">
        <f>'Technical page'!B588</f>
        <v>Q6.5</v>
      </c>
      <c r="F869">
        <f>'Technical page'!C588</f>
        <v>2</v>
      </c>
      <c r="G869" s="13" t="str">
        <f>VLOOKUP(E869,'Technical page'!$AU$584:$BD$600,9,0)</f>
        <v>-</v>
      </c>
      <c r="H869" t="str">
        <f t="shared" si="67"/>
        <v>n.a.</v>
      </c>
      <c r="J869" s="14" t="str">
        <f>VLOOKUP(E869,'Chapter 6'!$C$6:$D$120,2,0)</f>
        <v>Jakým způsobem zvyšuje organizace efektivnost zdrojů ve svých výrobních procesech?</v>
      </c>
    </row>
    <row r="870" spans="1:10" hidden="1" x14ac:dyDescent="0.2">
      <c r="A870" s="212"/>
      <c r="E870" t="str">
        <f>'Technical page'!B589</f>
        <v>Q6.6</v>
      </c>
      <c r="F870">
        <f>'Technical page'!C589</f>
        <v>3</v>
      </c>
      <c r="G870" s="13" t="str">
        <f>VLOOKUP(E870,'Technical page'!$AU$584:$BD$600,9,0)</f>
        <v>-</v>
      </c>
      <c r="H870" t="str">
        <f t="shared" si="67"/>
        <v>n.a.</v>
      </c>
      <c r="J870" s="14" t="str">
        <f>VLOOKUP(E870,'Chapter 6'!$C$6:$D$120,2,0)</f>
        <v>Jakým způsobem stimuluje organizace oběhové hospodářství prostřednictvím svých produktů?</v>
      </c>
    </row>
    <row r="871" spans="1:10" hidden="1" x14ac:dyDescent="0.2">
      <c r="A871" s="212"/>
      <c r="E871" t="str">
        <f>'Technical page'!B590</f>
        <v>Q6.7</v>
      </c>
      <c r="F871">
        <f>'Technical page'!C590</f>
        <v>4</v>
      </c>
      <c r="G871" s="13" t="str">
        <f>VLOOKUP(E871,'Technical page'!$AU$584:$BD$600,9,0)</f>
        <v>-</v>
      </c>
      <c r="H871" t="str">
        <f t="shared" si="67"/>
        <v>n.a.</v>
      </c>
      <c r="J871" s="14" t="str">
        <f>VLOOKUP(E871,'Chapter 6'!$C$6:$D$120,2,0)</f>
        <v>Jakým způsobem podporuje organizace inovace při vývoji produktů a řešení, které odpovídají výzvám udržitelnosti?</v>
      </c>
    </row>
    <row r="872" spans="1:10" hidden="1" x14ac:dyDescent="0.2">
      <c r="A872" s="212"/>
      <c r="E872" t="str">
        <f>'Technical page'!B591</f>
        <v>Q6.8</v>
      </c>
      <c r="F872">
        <f>'Technical page'!C591</f>
        <v>3</v>
      </c>
      <c r="G872" s="13" t="str">
        <f>VLOOKUP(E872,'Technical page'!$AU$584:$BD$600,9,0)</f>
        <v>-</v>
      </c>
      <c r="H872" t="str">
        <f t="shared" si="67"/>
        <v>n.a.</v>
      </c>
      <c r="J872" s="14" t="str">
        <f>VLOOKUP(E872,'Chapter 6'!$C$6:$D$120,2,0)</f>
        <v>Jakým způsobem stimuluje organizace inovaci a spolupráci?</v>
      </c>
    </row>
    <row r="873" spans="1:10" hidden="1" x14ac:dyDescent="0.2">
      <c r="A873" s="212"/>
      <c r="E873" t="str">
        <f>'Technical page'!B592</f>
        <v>Q6.9</v>
      </c>
      <c r="F873">
        <f>'Technical page'!C592</f>
        <v>3</v>
      </c>
      <c r="G873" s="13" t="str">
        <f>VLOOKUP(E873,'Technical page'!$AU$584:$BD$600,9,0)</f>
        <v>-</v>
      </c>
      <c r="H873" t="str">
        <f t="shared" si="67"/>
        <v>n.a.</v>
      </c>
      <c r="J873" s="14" t="str">
        <f>VLOOKUP(E873,'Chapter 6'!$C$6:$D$120,2,0)</f>
        <v>Jakým způsobem podporuje organizace udržitelné způsoby spotřeby?</v>
      </c>
    </row>
    <row r="874" spans="1:10" hidden="1" x14ac:dyDescent="0.2">
      <c r="A874" s="212"/>
      <c r="E874" t="str">
        <f>'Technical page'!B593</f>
        <v>Q6.10</v>
      </c>
      <c r="F874">
        <f>'Technical page'!C593</f>
        <v>4</v>
      </c>
      <c r="G874" s="13" t="str">
        <f>VLOOKUP(E874,'Technical page'!$AU$584:$BD$600,9,0)</f>
        <v>-</v>
      </c>
      <c r="H874" t="str">
        <f t="shared" si="67"/>
        <v>n.a.</v>
      </c>
      <c r="J874" s="14" t="str">
        <f>VLOOKUP(E874,'Chapter 6'!$C$6:$D$120,2,0)</f>
        <v>Jakým způsobem organizace kontroluje a optimalizuje spotřebu vody?</v>
      </c>
    </row>
    <row r="875" spans="1:10" hidden="1" x14ac:dyDescent="0.2">
      <c r="A875" s="212"/>
      <c r="E875" t="str">
        <f>'Technical page'!B594</f>
        <v>Q6.11</v>
      </c>
      <c r="F875">
        <f>'Technical page'!C594</f>
        <v>2</v>
      </c>
      <c r="G875" s="13" t="str">
        <f>VLOOKUP(E875,'Technical page'!$AU$584:$BD$600,9,0)</f>
        <v>-</v>
      </c>
      <c r="H875" t="str">
        <f t="shared" si="67"/>
        <v>n.a.</v>
      </c>
      <c r="J875" s="14" t="str">
        <f>VLOOKUP(E875,'Chapter 6'!$C$6:$D$120,2,0)</f>
        <v>Jakým způsobem se řídí vliv organizace na biodiverzitu a ekosystém?</v>
      </c>
    </row>
    <row r="876" spans="1:10" hidden="1" x14ac:dyDescent="0.2">
      <c r="A876" s="212"/>
      <c r="E876" t="str">
        <f>'Technical page'!B595</f>
        <v>Q6.12</v>
      </c>
      <c r="F876">
        <f>'Technical page'!C595</f>
        <v>3</v>
      </c>
      <c r="G876" s="13" t="str">
        <f>VLOOKUP(E876,'Technical page'!$AU$584:$BD$600,9,0)</f>
        <v>-</v>
      </c>
      <c r="H876" t="str">
        <f t="shared" si="67"/>
        <v>n.a.</v>
      </c>
      <c r="J876" s="14" t="str">
        <f>VLOOKUP(E876,'Chapter 6'!$C$6:$D$120,2,0)</f>
        <v>Jakým způsobem posuzuje organizace svou závislost na přírodních zdrojích (ekosystémech)?</v>
      </c>
    </row>
    <row r="877" spans="1:10" hidden="1" x14ac:dyDescent="0.2">
      <c r="A877" s="212"/>
      <c r="E877" t="str">
        <f>'Technical page'!B596</f>
        <v>Q6.13</v>
      </c>
      <c r="F877">
        <f>'Technical page'!C596</f>
        <v>4</v>
      </c>
      <c r="G877" s="13" t="str">
        <f>VLOOKUP(E877,'Technical page'!$AU$584:$BD$600,9,0)</f>
        <v>-</v>
      </c>
      <c r="H877" t="str">
        <f t="shared" si="67"/>
        <v>n.a.</v>
      </c>
      <c r="J877" s="14" t="str">
        <f>VLOOKUP(E877,'Chapter 6'!$C$6:$D$120,2,0)</f>
        <v>Jakým způsobem řídí organizace svou spotřebu energie?</v>
      </c>
    </row>
    <row r="878" spans="1:10" hidden="1" x14ac:dyDescent="0.2">
      <c r="A878" s="212"/>
      <c r="E878" t="str">
        <f>'Technical page'!B597</f>
        <v>Q6.14</v>
      </c>
      <c r="F878">
        <f>'Technical page'!C597</f>
        <v>3</v>
      </c>
      <c r="G878" s="13" t="str">
        <f>VLOOKUP(E878,'Technical page'!$AU$584:$BD$600,9,0)</f>
        <v>-</v>
      </c>
      <c r="H878" t="str">
        <f t="shared" si="67"/>
        <v>n.a.</v>
      </c>
      <c r="J878" s="14" t="str">
        <f>VLOOKUP(E878,'Chapter 6'!$C$6:$D$120,2,0)</f>
        <v>Jakým způsobem řídí organizace emise skleníkových plynů (kromě úspor energie)?</v>
      </c>
    </row>
    <row r="879" spans="1:10" hidden="1" x14ac:dyDescent="0.2">
      <c r="A879" s="212"/>
      <c r="E879" t="str">
        <f>'Technical page'!B598</f>
        <v>Q6.15</v>
      </c>
      <c r="F879">
        <f>'Technical page'!C598</f>
        <v>1</v>
      </c>
      <c r="G879" s="13" t="str">
        <f>VLOOKUP(E879,'Technical page'!$AU$584:$BD$600,9,0)</f>
        <v>-</v>
      </c>
      <c r="H879" t="str">
        <f t="shared" si="67"/>
        <v>n.a.</v>
      </c>
      <c r="J879" s="14" t="str">
        <f>VLOOKUP(E879,'Chapter 6'!$C$6:$D$120,2,0)</f>
        <v>Jaká je strategie organizace na snižování emisí skleníkových plynů?</v>
      </c>
    </row>
    <row r="880" spans="1:10" x14ac:dyDescent="0.2">
      <c r="A880" s="212"/>
      <c r="E880" t="str">
        <f>'Technical page'!B599</f>
        <v>Q6.16</v>
      </c>
      <c r="F880">
        <f>'Technical page'!C599</f>
        <v>2</v>
      </c>
      <c r="G880" s="13">
        <f>VLOOKUP(E880,'Technical page'!$AU$584:$BD$600,9,0)</f>
        <v>3</v>
      </c>
      <c r="H880" t="str">
        <f t="shared" si="67"/>
        <v>increase score</v>
      </c>
      <c r="J880" s="14" t="str">
        <f>VLOOKUP(E880,'Chapter 6'!$C$6:$D$120,2,0)</f>
        <v xml:space="preserve">Jakým způsobem se organizace připravuje na klimatické změny? </v>
      </c>
    </row>
    <row r="881" spans="1:23" hidden="1" x14ac:dyDescent="0.2">
      <c r="A881" s="212"/>
      <c r="E881" t="str">
        <f>'Technical page'!B600</f>
        <v>Q6.17</v>
      </c>
      <c r="F881">
        <f>'Technical page'!C600</f>
        <v>2</v>
      </c>
      <c r="G881" s="13" t="str">
        <f>VLOOKUP(E881,'Technical page'!$AU$584:$BD$600,9,0)</f>
        <v>-</v>
      </c>
      <c r="H881" t="str">
        <f t="shared" si="67"/>
        <v>n.a.</v>
      </c>
      <c r="J881" s="14" t="str">
        <f>VLOOKUP(E881,'Chapter 6'!$C$6:$D$120,2,0)</f>
        <v>Jak organizace zajišťuje rovné příležitosti při náboru a během kariéry všech?</v>
      </c>
    </row>
    <row r="882" spans="1:23" x14ac:dyDescent="0.2">
      <c r="A882" s="212"/>
      <c r="G882" s="13"/>
    </row>
    <row r="883" spans="1:23" ht="21" x14ac:dyDescent="0.25">
      <c r="A883" s="212"/>
      <c r="B883" s="213"/>
      <c r="C883" s="217" t="s">
        <v>399</v>
      </c>
      <c r="D883" s="210"/>
      <c r="E883" s="210"/>
      <c r="F883" s="210"/>
      <c r="G883" s="210"/>
      <c r="H883" s="210"/>
      <c r="I883" s="210"/>
      <c r="J883" s="218"/>
      <c r="K883" s="210"/>
      <c r="L883" s="210"/>
      <c r="M883" s="210"/>
      <c r="N883" s="210"/>
      <c r="O883" s="210"/>
      <c r="P883" s="210"/>
      <c r="Q883" s="210"/>
      <c r="R883" s="210"/>
      <c r="S883" s="210"/>
      <c r="T883" s="210"/>
      <c r="U883" s="210"/>
      <c r="V883" s="210"/>
      <c r="W883" s="210"/>
    </row>
    <row r="884" spans="1:23" x14ac:dyDescent="0.2">
      <c r="A884" s="212"/>
      <c r="F884" s="4" t="s">
        <v>205</v>
      </c>
      <c r="G884" s="4" t="s">
        <v>400</v>
      </c>
    </row>
    <row r="885" spans="1:23" x14ac:dyDescent="0.2">
      <c r="A885" s="212"/>
      <c r="E885" s="45" t="s">
        <v>413</v>
      </c>
    </row>
    <row r="886" spans="1:23" hidden="1" x14ac:dyDescent="0.2">
      <c r="A886" s="212"/>
      <c r="E886" t="str">
        <f>'Technical page'!B10</f>
        <v>Q1.1</v>
      </c>
      <c r="F886">
        <f>'Technical page'!C10</f>
        <v>3</v>
      </c>
      <c r="G886" s="13" t="str">
        <f>VLOOKUP(E886,'Technical page'!$AU$10:$BD$25,10,0)</f>
        <v>-</v>
      </c>
      <c r="H886" t="str">
        <f t="shared" ref="H886:H901" si="68">IF(G886="-","n.a.",IF(F886-G886&gt;-1,"compliant","increase score"))</f>
        <v>n.a.</v>
      </c>
      <c r="J886" s="14" t="str">
        <f>VLOOKUP(E886,'Chapter 1'!$C$6:$D$112,2,0)</f>
        <v xml:space="preserve">Jak se projevuje závazek plnit povinnosti týkající se dodržování předpisů a zásad Responsible Care = RC (tj. ochrana a podpora zdraví a bezpečnost lidí, životního prostředí a udržitelnosti) na všech úrovních organizace?
</v>
      </c>
    </row>
    <row r="887" spans="1:23" hidden="1" x14ac:dyDescent="0.2">
      <c r="A887" s="212"/>
      <c r="E887" t="str">
        <f>'Technical page'!B11</f>
        <v>Q1.2</v>
      </c>
      <c r="F887">
        <f>'Technical page'!C11</f>
        <v>4</v>
      </c>
      <c r="G887" s="13" t="str">
        <f>VLOOKUP(E887,'Technical page'!$AU$10:$BD$25,10,0)</f>
        <v>-</v>
      </c>
      <c r="H887" t="str">
        <f t="shared" si="68"/>
        <v>n.a.</v>
      </c>
      <c r="J887" s="14" t="str">
        <f>VLOOKUP(E887,'Chapter 1'!$C$6:$D$112,2,0)</f>
        <v xml:space="preserve">Jakým způsobem řídí organizace příslušná rizika a příležitosti?  </v>
      </c>
    </row>
    <row r="888" spans="1:23" hidden="1" x14ac:dyDescent="0.2">
      <c r="A888" s="212"/>
      <c r="E888" t="str">
        <f>'Technical page'!B12</f>
        <v>Q1.3</v>
      </c>
      <c r="F888">
        <f>'Technical page'!C12</f>
        <v>3</v>
      </c>
      <c r="G888" s="13" t="str">
        <f>VLOOKUP(E888,'Technical page'!$AU$10:$BD$25,10,0)</f>
        <v>-</v>
      </c>
      <c r="H888" t="str">
        <f t="shared" si="68"/>
        <v>n.a.</v>
      </c>
      <c r="J888" s="14" t="str">
        <f>VLOOKUP(E888,'Chapter 1'!$C$6:$D$112,2,0)</f>
        <v xml:space="preserve">Jakým způsobem monitoruje organizace svoje zákonné povinnosti? </v>
      </c>
    </row>
    <row r="889" spans="1:23" hidden="1" x14ac:dyDescent="0.2">
      <c r="A889" s="212"/>
      <c r="E889" t="str">
        <f>'Technical page'!B13</f>
        <v>Q1.4</v>
      </c>
      <c r="F889">
        <f>'Technical page'!C13</f>
        <v>4</v>
      </c>
      <c r="G889" s="13" t="str">
        <f>VLOOKUP(E889,'Technical page'!$AU$10:$BD$25,10,0)</f>
        <v>-</v>
      </c>
      <c r="H889" t="str">
        <f t="shared" si="68"/>
        <v>n.a.</v>
      </c>
      <c r="J889" s="14" t="str">
        <f>VLOOKUP(E889,'Chapter 1'!$C$6:$D$112,2,0)</f>
        <v>Jakým způsobem top management zajišťuje, že jednotlivé aspekty HSE&amp;S (zdraví, bezpečnosti, ochrany životního prostředí &amp; udržitelnosti) jsou přiřazeny stanoveným rolím v organizaci?</v>
      </c>
    </row>
    <row r="890" spans="1:23" hidden="1" x14ac:dyDescent="0.2">
      <c r="A890" s="212"/>
      <c r="E890" t="str">
        <f>'Technical page'!B14</f>
        <v>Q1.5</v>
      </c>
      <c r="F890">
        <f>'Technical page'!C14</f>
        <v>3</v>
      </c>
      <c r="G890" s="13" t="str">
        <f>VLOOKUP(E890,'Technical page'!$AU$10:$BD$25,10,0)</f>
        <v>-</v>
      </c>
      <c r="H890" t="str">
        <f t="shared" si="68"/>
        <v>n.a.</v>
      </c>
      <c r="J890" s="14" t="str">
        <f>VLOOKUP(E890,'Chapter 1'!$C$6:$D$112,2,0)</f>
        <v>Jakým způsobem se top management podílí na řešení záležitostí HSE&amp;S?</v>
      </c>
    </row>
    <row r="891" spans="1:23" hidden="1" x14ac:dyDescent="0.2">
      <c r="A891" s="212"/>
      <c r="E891" t="str">
        <f>'Technical page'!B15</f>
        <v>Q1.6</v>
      </c>
      <c r="F891">
        <f>'Technical page'!C15</f>
        <v>3</v>
      </c>
      <c r="G891" s="13" t="str">
        <f>VLOOKUP(E891,'Technical page'!$AU$10:$BD$25,10,0)</f>
        <v>-</v>
      </c>
      <c r="H891" t="str">
        <f t="shared" si="68"/>
        <v>n.a.</v>
      </c>
      <c r="J891" s="14" t="str">
        <f>VLOOKUP(E891,'Chapter 1'!$C$6:$D$112,2,0)</f>
        <v xml:space="preserve">Jakým způsobem jsou odpovědnosti HSE&amp;S začleněny do popisů pracovní náplně nebo ročních cílů?
</v>
      </c>
    </row>
    <row r="892" spans="1:23" hidden="1" x14ac:dyDescent="0.2">
      <c r="A892" s="212"/>
      <c r="E892" t="str">
        <f>'Technical page'!B16</f>
        <v>Q1.7</v>
      </c>
      <c r="F892">
        <f>'Technical page'!C16</f>
        <v>4</v>
      </c>
      <c r="G892" s="13" t="str">
        <f>VLOOKUP(E892,'Technical page'!$AU$10:$BD$25,10,0)</f>
        <v>-</v>
      </c>
      <c r="H892" t="str">
        <f t="shared" si="68"/>
        <v>n.a.</v>
      </c>
      <c r="J892" s="14" t="str">
        <f>VLOOKUP(E892,'Chapter 1'!$C$6:$D$112,2,0)</f>
        <v>Jakým způsobem se řídí (nejdůležitější) procesy v souvislosti s HSE&amp;S?</v>
      </c>
    </row>
    <row r="893" spans="1:23" hidden="1" x14ac:dyDescent="0.2">
      <c r="A893" s="212"/>
      <c r="E893" t="str">
        <f>'Technical page'!B17</f>
        <v>Q1.8</v>
      </c>
      <c r="F893">
        <f>'Technical page'!C17</f>
        <v>3</v>
      </c>
      <c r="G893" s="13" t="str">
        <f>VLOOKUP(E893,'Technical page'!$AU$10:$BD$25,10,0)</f>
        <v>-</v>
      </c>
      <c r="H893" t="str">
        <f t="shared" si="68"/>
        <v>n.a.</v>
      </c>
      <c r="J893" s="14" t="str">
        <f>VLOOKUP(E893,'Chapter 1'!$C$6:$D$112,2,0)</f>
        <v>Jakým způsobem top management zajišťuje neustálé zlepšování výkonu v oblasti HSE&amp;S (zdraví, bezpečnosti, životního prostředí, energetiky a udržitelnosti)?</v>
      </c>
    </row>
    <row r="894" spans="1:23" hidden="1" x14ac:dyDescent="0.2">
      <c r="A894" s="212"/>
      <c r="E894" t="str">
        <f>'Technical page'!B18</f>
        <v>Q1.9</v>
      </c>
      <c r="F894">
        <f>'Technical page'!C18</f>
        <v>4</v>
      </c>
      <c r="G894" s="13" t="str">
        <f>VLOOKUP(E894,'Technical page'!$AU$10:$BD$25,10,0)</f>
        <v>-</v>
      </c>
      <c r="H894" t="str">
        <f t="shared" si="68"/>
        <v>n.a.</v>
      </c>
      <c r="J894" s="14" t="str">
        <f>VLOOKUP(E894,'Chapter 1'!$C$6:$D$112,2,0)</f>
        <v>Jak jsou organizovány interní audity?</v>
      </c>
    </row>
    <row r="895" spans="1:23" hidden="1" x14ac:dyDescent="0.2">
      <c r="A895" s="212"/>
      <c r="E895" t="str">
        <f>'Technical page'!B19</f>
        <v>Q1.10</v>
      </c>
      <c r="F895">
        <f>'Technical page'!C19</f>
        <v>4</v>
      </c>
      <c r="G895" s="13" t="str">
        <f>VLOOKUP(E895,'Technical page'!$AU$10:$BD$25,10,0)</f>
        <v>-</v>
      </c>
      <c r="H895" t="str">
        <f t="shared" si="68"/>
        <v>n.a.</v>
      </c>
      <c r="J895" s="14" t="str">
        <f>VLOOKUP(E895,'Chapter 1'!$C$6:$D$112,2,0)</f>
        <v>Jakým způsobem probíhá vyšetřování?</v>
      </c>
    </row>
    <row r="896" spans="1:23" hidden="1" x14ac:dyDescent="0.2">
      <c r="A896" s="212"/>
      <c r="E896" t="str">
        <f>'Technical page'!B20</f>
        <v>Q1.11</v>
      </c>
      <c r="F896">
        <f>'Technical page'!C20</f>
        <v>4</v>
      </c>
      <c r="G896" s="13" t="str">
        <f>VLOOKUP(E896,'Technical page'!$AU$10:$BD$25,10,0)</f>
        <v>-</v>
      </c>
      <c r="H896" t="str">
        <f t="shared" si="68"/>
        <v>n.a.</v>
      </c>
      <c r="J896" s="14" t="str">
        <f>VLOOKUP(E896,'Chapter 1'!$C$6:$D$112,2,0)</f>
        <v>Jakým způsobem organizace zajišťuje procesy, čas a zdroje potřebné pro zlepšování procesů řízení HSE&amp;S?</v>
      </c>
    </row>
    <row r="897" spans="1:10" hidden="1" x14ac:dyDescent="0.2">
      <c r="A897" s="212"/>
      <c r="E897" t="str">
        <f>'Technical page'!B21</f>
        <v>Q1.12</v>
      </c>
      <c r="F897">
        <f>'Technical page'!C21</f>
        <v>3</v>
      </c>
      <c r="G897" s="13" t="str">
        <f>VLOOKUP(E897,'Technical page'!$AU$10:$BD$25,10,0)</f>
        <v>-</v>
      </c>
      <c r="H897" t="str">
        <f t="shared" si="68"/>
        <v>n.a.</v>
      </c>
      <c r="J897" s="14" t="str">
        <f>VLOOKUP(E897,'Chapter 1'!$C$6:$D$112,2,0)</f>
        <v>Jak organizace zajišťuje, že zaměstnanci jsou si vědomi politik a procesů týkajících se zdraví, bezpečnosti, životního prostředí, energetiky a udržitelnosti?</v>
      </c>
    </row>
    <row r="898" spans="1:10" hidden="1" x14ac:dyDescent="0.2">
      <c r="A898" s="212"/>
      <c r="E898" t="str">
        <f>'Technical page'!B22</f>
        <v>Q1.13</v>
      </c>
      <c r="F898">
        <f>'Technical page'!C22</f>
        <v>3</v>
      </c>
      <c r="G898" s="13" t="str">
        <f>VLOOKUP(E898,'Technical page'!$AU$10:$BD$25,10,0)</f>
        <v>-</v>
      </c>
      <c r="H898" t="str">
        <f t="shared" si="68"/>
        <v>n.a.</v>
      </c>
      <c r="J898" s="14" t="str">
        <f>VLOOKUP(E898,'Chapter 1'!$C$6:$D$112,2,0)</f>
        <v>Jakým způsobem organizace zajišťuje správné kompetence pracovníků, pokud jde o aspekty HSE&amp;S týkající se jejich práce?</v>
      </c>
    </row>
    <row r="899" spans="1:10" hidden="1" x14ac:dyDescent="0.2">
      <c r="A899" s="212"/>
      <c r="E899" t="str">
        <f>'Technical page'!B23</f>
        <v>Q1.14</v>
      </c>
      <c r="F899">
        <f>'Technical page'!C23</f>
        <v>3</v>
      </c>
      <c r="G899" s="13" t="str">
        <f>VLOOKUP(E899,'Technical page'!$AU$10:$BD$25,10,0)</f>
        <v>-</v>
      </c>
      <c r="H899" t="str">
        <f t="shared" si="68"/>
        <v>n.a.</v>
      </c>
      <c r="J899" s="14" t="str">
        <f>VLOOKUP(E899,'Chapter 1'!$C$6:$D$112,2,0)</f>
        <v>Jaká je struktura zapojení zaměstnanců?</v>
      </c>
    </row>
    <row r="900" spans="1:10" hidden="1" x14ac:dyDescent="0.2">
      <c r="A900" s="212"/>
      <c r="E900" t="str">
        <f>'Technical page'!B24</f>
        <v>Q1.15</v>
      </c>
      <c r="F900">
        <f>'Technical page'!C24</f>
        <v>4</v>
      </c>
      <c r="G900" s="13" t="str">
        <f>VLOOKUP(E900,'Technical page'!$AU$10:$BD$25,10,0)</f>
        <v>-</v>
      </c>
      <c r="H900" t="str">
        <f t="shared" si="68"/>
        <v>n.a.</v>
      </c>
      <c r="J900" s="14" t="str">
        <f>VLOOKUP(E900,'Chapter 1'!$C$6:$D$112,2,0)</f>
        <v>Jakým způsobem se řídí dokumentace HSE&amp;S?</v>
      </c>
    </row>
    <row r="901" spans="1:10" hidden="1" x14ac:dyDescent="0.2">
      <c r="A901" s="212"/>
      <c r="E901" t="str">
        <f>'Technical page'!B25</f>
        <v>Q1.16</v>
      </c>
      <c r="F901">
        <f>'Technical page'!C25</f>
        <v>3</v>
      </c>
      <c r="G901" s="13" t="str">
        <f>VLOOKUP(E901,'Technical page'!$AU$10:$BD$25,10,0)</f>
        <v>-</v>
      </c>
      <c r="H901" t="str">
        <f t="shared" si="68"/>
        <v>n.a.</v>
      </c>
      <c r="J901" s="14" t="str">
        <f>VLOOKUP(E901,'Chapter 1'!$C$6:$D$112,2,0)</f>
        <v>Jakým způsobem jsou řízeny změny potenciálně ovlivňující HSE&amp;S (zdraví, bezpečnost, životní prostředí, energetiku a udržitelnost)?</v>
      </c>
    </row>
    <row r="902" spans="1:10" x14ac:dyDescent="0.2">
      <c r="A902" s="212"/>
      <c r="E902" s="45" t="s">
        <v>124</v>
      </c>
      <c r="F902" s="8"/>
      <c r="G902" s="13"/>
    </row>
    <row r="903" spans="1:10" hidden="1" x14ac:dyDescent="0.2">
      <c r="A903" s="212"/>
      <c r="E903" t="str">
        <f>'Technical page'!B124</f>
        <v>Q2.1</v>
      </c>
      <c r="F903">
        <f>'Technical page'!C124</f>
        <v>3</v>
      </c>
      <c r="G903" s="13" t="str">
        <f>VLOOKUP(E903,'Technical page'!$AU$124:$BD$168,10,0)</f>
        <v>-</v>
      </c>
      <c r="H903" t="str">
        <f t="shared" ref="H903:H947" si="69">IF(G903="-","n.a.",IF(F903-G903&gt;-1,"compliant","increase score"))</f>
        <v>n.a.</v>
      </c>
      <c r="J903" s="14" t="str">
        <f>VLOOKUP(E903,'Chapter 2'!$C$6:$D$282,2,0)</f>
        <v>Jak se management zavázal k ochraně zdraví a bezpečnosti při práci (dále jen "BOZP")?</v>
      </c>
    </row>
    <row r="904" spans="1:10" hidden="1" x14ac:dyDescent="0.2">
      <c r="A904" s="212"/>
      <c r="E904" t="str">
        <f>'Technical page'!B125</f>
        <v>Q2.2</v>
      </c>
      <c r="F904">
        <f>'Technical page'!C125</f>
        <v>4</v>
      </c>
      <c r="G904" s="13" t="str">
        <f>VLOOKUP(E904,'Technical page'!$AU$124:$BD$168,10,0)</f>
        <v>-</v>
      </c>
      <c r="H904" t="str">
        <f t="shared" si="69"/>
        <v>n.a.</v>
      </c>
      <c r="J904" s="14" t="str">
        <f>VLOOKUP(E904,'Chapter 2'!$C$6:$D$282,2,0)</f>
        <v>Jakým způsobem se určují rizika a expozice v souvislosti s BOZP?</v>
      </c>
    </row>
    <row r="905" spans="1:10" hidden="1" x14ac:dyDescent="0.2">
      <c r="A905" s="212"/>
      <c r="E905" t="str">
        <f>'Technical page'!B126</f>
        <v>Q2.3</v>
      </c>
      <c r="F905">
        <f>'Technical page'!C126</f>
        <v>4</v>
      </c>
      <c r="G905" s="13" t="str">
        <f>VLOOKUP(E905,'Technical page'!$AU$124:$BD$168,10,0)</f>
        <v>-</v>
      </c>
      <c r="H905" t="str">
        <f t="shared" si="69"/>
        <v>n.a.</v>
      </c>
      <c r="J905" s="14" t="str">
        <f>VLOOKUP(E905,'Chapter 2'!$C$6:$D$282,2,0)</f>
        <v>How are medical requirements evaluated?</v>
      </c>
    </row>
    <row r="906" spans="1:10" hidden="1" x14ac:dyDescent="0.2">
      <c r="A906" s="212"/>
      <c r="E906" t="str">
        <f>'Technical page'!B127</f>
        <v>Q2.4</v>
      </c>
      <c r="F906">
        <f>'Technical page'!C127</f>
        <v>4</v>
      </c>
      <c r="G906" s="13" t="str">
        <f>VLOOKUP(E906,'Technical page'!$AU$124:$BD$168,10,0)</f>
        <v>-</v>
      </c>
      <c r="H906" t="str">
        <f t="shared" si="69"/>
        <v>n.a.</v>
      </c>
      <c r="J906" s="14" t="str">
        <f>VLOOKUP(E906,'Chapter 2'!$C$6:$D$282,2,0)</f>
        <v>Jakým způsobem zlepšuje organizace BOZP?</v>
      </c>
    </row>
    <row r="907" spans="1:10" hidden="1" x14ac:dyDescent="0.2">
      <c r="A907" s="212"/>
      <c r="E907" t="str">
        <f>'Technical page'!B128</f>
        <v>Q2.5</v>
      </c>
      <c r="F907">
        <f>'Technical page'!C128</f>
        <v>4</v>
      </c>
      <c r="G907" s="13" t="str">
        <f>VLOOKUP(E907,'Technical page'!$AU$124:$BD$168,10,0)</f>
        <v>-</v>
      </c>
      <c r="H907" t="str">
        <f t="shared" si="69"/>
        <v>n.a.</v>
      </c>
      <c r="J907" s="14" t="str">
        <f>VLOOKUP(E907,'Chapter 2'!$C$6:$D$282,2,0)</f>
        <v>Jakým způsobem probíhá údržba a udržování pořádku s cílem zajistit bezpečnost provozů, zařízení, nástrojů a (bezpečnostních) pomůcek?</v>
      </c>
    </row>
    <row r="908" spans="1:10" hidden="1" x14ac:dyDescent="0.2">
      <c r="A908" s="212"/>
      <c r="E908" t="str">
        <f>'Technical page'!B129</f>
        <v>Q2.6</v>
      </c>
      <c r="F908">
        <f>'Technical page'!C129</f>
        <v>4</v>
      </c>
      <c r="G908" s="13" t="str">
        <f>VLOOKUP(E908,'Technical page'!$AU$124:$BD$168,10,0)</f>
        <v>-</v>
      </c>
      <c r="H908" t="str">
        <f t="shared" si="69"/>
        <v>n.a.</v>
      </c>
      <c r="J908" s="14" t="str">
        <f>VLOOKUP(E908,'Chapter 2'!$C$6:$D$282,2,0)</f>
        <v>Jak se ověřuje správný výběr, údržba a používání zdravotního a bezpečnostního vybavení (např. osobních ochranných prostředků = OOPP)?</v>
      </c>
    </row>
    <row r="909" spans="1:10" hidden="1" x14ac:dyDescent="0.2">
      <c r="A909" s="212"/>
      <c r="E909" t="str">
        <f>'Technical page'!B130</f>
        <v>Q2.7</v>
      </c>
      <c r="F909">
        <f>'Technical page'!C130</f>
        <v>3</v>
      </c>
      <c r="G909" s="13" t="str">
        <f>VLOOKUP(E909,'Technical page'!$AU$124:$BD$168,10,0)</f>
        <v>-</v>
      </c>
      <c r="H909" t="str">
        <f t="shared" si="69"/>
        <v>n.a.</v>
      </c>
      <c r="J909" s="14" t="str">
        <f>VLOOKUP(E909,'Chapter 2'!$C$6:$D$282,2,0)</f>
        <v>Jak se organizace stará o stres a tělesné a duševní zdraví zaměstnanců?</v>
      </c>
    </row>
    <row r="910" spans="1:10" hidden="1" x14ac:dyDescent="0.2">
      <c r="A910" s="212"/>
      <c r="E910" t="str">
        <f>'Technical page'!B131</f>
        <v>Q2.8</v>
      </c>
      <c r="F910">
        <f>'Technical page'!C131</f>
        <v>3</v>
      </c>
      <c r="G910" s="13" t="str">
        <f>VLOOKUP(E910,'Technical page'!$AU$124:$BD$168,10,0)</f>
        <v>-</v>
      </c>
      <c r="H910" t="str">
        <f t="shared" si="69"/>
        <v>n.a.</v>
      </c>
      <c r="J910" s="14" t="str">
        <f>VLOOKUP(E910,'Chapter 2'!$C$6:$D$282,2,0)</f>
        <v>Jakým způsobem se vyšetřují onemocnění, zranění, incidenty a potenciálně nebezpečné situace na pracovišti?</v>
      </c>
    </row>
    <row r="911" spans="1:10" hidden="1" x14ac:dyDescent="0.2">
      <c r="A911" s="212"/>
      <c r="E911" t="str">
        <f>'Technical page'!B132</f>
        <v>Q2.9</v>
      </c>
      <c r="F911">
        <f>'Technical page'!C132</f>
        <v>4</v>
      </c>
      <c r="G911" s="13" t="str">
        <f>VLOOKUP(E911,'Technical page'!$AU$124:$BD$168,10,0)</f>
        <v>-</v>
      </c>
      <c r="H911" t="str">
        <f t="shared" si="69"/>
        <v>n.a.</v>
      </c>
      <c r="J911" s="14" t="str">
        <f>VLOOKUP(E911,'Chapter 2'!$C$6:$D$282,2,0)</f>
        <v>Jak je organizace připravena na mimořádné události?</v>
      </c>
    </row>
    <row r="912" spans="1:10" hidden="1" x14ac:dyDescent="0.2">
      <c r="A912" s="212"/>
      <c r="E912" t="str">
        <f>'Technical page'!B133</f>
        <v>Q2.10</v>
      </c>
      <c r="F912">
        <f>'Technical page'!C133</f>
        <v>3</v>
      </c>
      <c r="G912" s="13" t="str">
        <f>VLOOKUP(E912,'Technical page'!$AU$124:$BD$168,10,0)</f>
        <v>-</v>
      </c>
      <c r="H912" t="str">
        <f t="shared" si="69"/>
        <v>n.a.</v>
      </c>
      <c r="J912" s="14" t="str">
        <f>VLOOKUP(E912,'Chapter 2'!$C$6:$D$282,2,0)</f>
        <v>Jakým způsobem zajišťuje organizace správně kompetence všech pracovníků, týkající se požadavků BOZP, které souvisí s jejich pracovní náplní?</v>
      </c>
    </row>
    <row r="913" spans="1:10" hidden="1" x14ac:dyDescent="0.2">
      <c r="A913" s="212"/>
      <c r="E913" t="str">
        <f>'Technical page'!B134</f>
        <v>Q2.11</v>
      </c>
      <c r="F913">
        <f>'Technical page'!C134</f>
        <v>3</v>
      </c>
      <c r="G913" s="13" t="str">
        <f>VLOOKUP(E913,'Technical page'!$AU$124:$BD$168,10,0)</f>
        <v>-</v>
      </c>
      <c r="H913" t="str">
        <f t="shared" si="69"/>
        <v>n.a.</v>
      </c>
      <c r="J913" s="14" t="str">
        <f>VLOOKUP(E913,'Chapter 2'!$C$6:$D$282,2,0)</f>
        <v xml:space="preserve">Jakým způsobem se vedení staví k procesní bezpečnosti?
</v>
      </c>
    </row>
    <row r="914" spans="1:10" hidden="1" x14ac:dyDescent="0.2">
      <c r="A914" s="212"/>
      <c r="E914" t="str">
        <f>'Technical page'!B135</f>
        <v>Q2.12</v>
      </c>
      <c r="F914">
        <f>'Technical page'!C135</f>
        <v>3</v>
      </c>
      <c r="G914" s="13" t="str">
        <f>VLOOKUP(E914,'Technical page'!$AU$124:$BD$168,10,0)</f>
        <v>-</v>
      </c>
      <c r="H914" t="str">
        <f t="shared" si="69"/>
        <v>n.a.</v>
      </c>
      <c r="J914" s="14" t="str">
        <f>VLOOKUP(E914,'Chapter 2'!$C$6:$D$282,2,0)</f>
        <v>Jakým způsobem je vypracována identifikace a popis bezpečnosti procesů, zařízení a pracovišť organizace?</v>
      </c>
    </row>
    <row r="915" spans="1:10" hidden="1" x14ac:dyDescent="0.2">
      <c r="A915" s="212"/>
      <c r="E915" t="str">
        <f>'Technical page'!B136</f>
        <v>Q2.13</v>
      </c>
      <c r="F915">
        <f>'Technical page'!C136</f>
        <v>4</v>
      </c>
      <c r="G915" s="13" t="str">
        <f>VLOOKUP(E915,'Technical page'!$AU$124:$BD$168,10,0)</f>
        <v>-</v>
      </c>
      <c r="H915" t="str">
        <f t="shared" si="69"/>
        <v>n.a.</v>
      </c>
      <c r="J915" s="14" t="str">
        <f>VLOOKUP(E915,'Chapter 2'!$C$6:$D$282,2,0)</f>
        <v>Jakým způsobem se zlepšuje procesní bezpečnost po nehodách a incidentech?</v>
      </c>
    </row>
    <row r="916" spans="1:10" hidden="1" x14ac:dyDescent="0.2">
      <c r="A916" s="212"/>
      <c r="E916" t="str">
        <f>'Technical page'!B137</f>
        <v>Q2.14</v>
      </c>
      <c r="F916">
        <f>'Technical page'!C137</f>
        <v>4</v>
      </c>
      <c r="G916" s="13" t="str">
        <f>VLOOKUP(E916,'Technical page'!$AU$124:$BD$168,10,0)</f>
        <v>-</v>
      </c>
      <c r="H916" t="str">
        <f t="shared" si="69"/>
        <v>n.a.</v>
      </c>
      <c r="J916" s="14" t="str">
        <f>VLOOKUP(E916,'Chapter 2'!$C$6:$D$282,2,0)</f>
        <v>Jakým způsobem se provádějí audity a inspekce procesní bezpečnosti?</v>
      </c>
    </row>
    <row r="917" spans="1:10" hidden="1" x14ac:dyDescent="0.2">
      <c r="A917" s="212"/>
      <c r="E917" t="str">
        <f>'Technical page'!B138</f>
        <v>Q2.15</v>
      </c>
      <c r="F917">
        <f>'Technical page'!C138</f>
        <v>3</v>
      </c>
      <c r="G917" s="13" t="str">
        <f>VLOOKUP(E917,'Technical page'!$AU$124:$BD$168,10,0)</f>
        <v>-</v>
      </c>
      <c r="H917" t="str">
        <f t="shared" si="69"/>
        <v>n.a.</v>
      </c>
      <c r="J917" s="14" t="str">
        <f>VLOOKUP(E917,'Chapter 2'!$C$6:$D$282,2,0)</f>
        <v>Jakým způsobem se prověřují a zlepšují pracovní pokyny?</v>
      </c>
    </row>
    <row r="918" spans="1:10" hidden="1" x14ac:dyDescent="0.2">
      <c r="A918" s="212"/>
      <c r="E918" t="str">
        <f>'Technical page'!B139</f>
        <v>Q2.16</v>
      </c>
      <c r="F918">
        <f>'Technical page'!C139</f>
        <v>4</v>
      </c>
      <c r="G918" s="13" t="str">
        <f>VLOOKUP(E918,'Technical page'!$AU$124:$BD$168,10,0)</f>
        <v>-</v>
      </c>
      <c r="H918" t="str">
        <f t="shared" si="69"/>
        <v>n.a.</v>
      </c>
      <c r="J918" s="14" t="str">
        <f>VLOOKUP(E918,'Chapter 2'!$C$6:$D$282,2,0)</f>
        <v>Jak je navrhována a dokumnetována instalace nových zařízení?</v>
      </c>
    </row>
    <row r="919" spans="1:10" hidden="1" x14ac:dyDescent="0.2">
      <c r="A919" s="212"/>
      <c r="E919" t="str">
        <f>'Technical page'!B140</f>
        <v>Q2.17</v>
      </c>
      <c r="F919">
        <f>'Technical page'!C140</f>
        <v>4</v>
      </c>
      <c r="G919" s="13" t="str">
        <f>VLOOKUP(E919,'Technical page'!$AU$124:$BD$168,10,0)</f>
        <v>-</v>
      </c>
      <c r="H919" t="str">
        <f t="shared" si="69"/>
        <v>n.a.</v>
      </c>
      <c r="J919" s="14" t="str">
        <f>VLOOKUP(E919,'Chapter 2'!$C$6:$D$282,2,0)</f>
        <v>Jakým způsobem probíhá kontrola zřizování instalace?</v>
      </c>
    </row>
    <row r="920" spans="1:10" hidden="1" x14ac:dyDescent="0.2">
      <c r="A920" s="212"/>
      <c r="E920" t="str">
        <f>'Technical page'!B141</f>
        <v>Q2.18</v>
      </c>
      <c r="F920">
        <f>'Technical page'!C141</f>
        <v>4</v>
      </c>
      <c r="G920" s="13" t="str">
        <f>VLOOKUP(E920,'Technical page'!$AU$124:$BD$168,10,0)</f>
        <v>-</v>
      </c>
      <c r="H920" t="str">
        <f t="shared" si="69"/>
        <v>n.a.</v>
      </c>
      <c r="J920" s="14" t="str">
        <f>VLOOKUP(E920,'Chapter 2'!$C$6:$D$282,2,0)</f>
        <v>Jakým způsobem je zaručena ochrana zařízení, aby jediná chyba neměla katastrofické následky?</v>
      </c>
    </row>
    <row r="921" spans="1:10" hidden="1" x14ac:dyDescent="0.2">
      <c r="A921" s="212"/>
      <c r="E921" t="str">
        <f>'Technical page'!B142</f>
        <v>Q2.19</v>
      </c>
      <c r="F921">
        <f>'Technical page'!C142</f>
        <v>3</v>
      </c>
      <c r="G921" s="13" t="str">
        <f>VLOOKUP(E921,'Technical page'!$AU$124:$BD$168,10,0)</f>
        <v>-</v>
      </c>
      <c r="H921" t="str">
        <f t="shared" si="69"/>
        <v>n.a.</v>
      </c>
      <c r="J921" s="14" t="str">
        <f>VLOOKUP(E921,'Chapter 2'!$C$6:$D$282,2,0)</f>
        <v>Byly zřízeny programy preventivní údržby a péče, které zaručují bezpečnost provozů, nástrojů a zařízení?</v>
      </c>
    </row>
    <row r="922" spans="1:10" hidden="1" x14ac:dyDescent="0.2">
      <c r="A922" s="212"/>
      <c r="E922" t="str">
        <f>'Technical page'!B143</f>
        <v>Q2.20</v>
      </c>
      <c r="F922">
        <f>'Technical page'!C143</f>
        <v>4</v>
      </c>
      <c r="G922" s="13" t="str">
        <f>VLOOKUP(E922,'Technical page'!$AU$124:$BD$168,10,0)</f>
        <v>-</v>
      </c>
      <c r="H922" t="str">
        <f t="shared" si="69"/>
        <v>n.a.</v>
      </c>
      <c r="J922" s="14" t="str">
        <f>VLOOKUP(E922,'Chapter 2'!$C$6:$D$282,2,0)</f>
        <v>Jakým způsobem se řídí procesy během mimořádných událostí v případě přerušení dodávky energie nebo služeb?</v>
      </c>
    </row>
    <row r="923" spans="1:10" hidden="1" x14ac:dyDescent="0.2">
      <c r="A923" s="212"/>
      <c r="E923" t="str">
        <f>'Technical page'!B144</f>
        <v>Q2.21</v>
      </c>
      <c r="F923">
        <f>'Technical page'!C144</f>
        <v>4</v>
      </c>
      <c r="G923" s="13" t="str">
        <f>VLOOKUP(E923,'Technical page'!$AU$124:$BD$168,10,0)</f>
        <v>-</v>
      </c>
      <c r="H923" t="str">
        <f t="shared" si="69"/>
        <v>n.a.</v>
      </c>
      <c r="J923" s="14" t="str">
        <f>VLOOKUP(E923,'Chapter 2'!$C$6:$D$282,2,0)</f>
        <v>Jak se připravují havarijní plány?</v>
      </c>
    </row>
    <row r="924" spans="1:10" hidden="1" x14ac:dyDescent="0.2">
      <c r="A924" s="212"/>
      <c r="E924" t="str">
        <f>'Technical page'!B145</f>
        <v>Q2.22</v>
      </c>
      <c r="F924">
        <f>'Technical page'!C145</f>
        <v>2</v>
      </c>
      <c r="G924" s="13" t="str">
        <f>VLOOKUP(E924,'Technical page'!$AU$124:$BD$168,10,0)</f>
        <v>-</v>
      </c>
      <c r="H924" t="str">
        <f t="shared" si="69"/>
        <v>n.a.</v>
      </c>
      <c r="J924" s="14" t="str">
        <f>VLOOKUP(E924,'Chapter 2'!$C$6:$D$282,2,0)</f>
        <v>Jakým způsobem jsou zabezpečeny kompetence a školení zaměstnanců a dodavatelů zapojených do procesů?</v>
      </c>
    </row>
    <row r="925" spans="1:10" hidden="1" x14ac:dyDescent="0.2">
      <c r="A925" s="212"/>
      <c r="E925" t="str">
        <f>'Technical page'!B146</f>
        <v>Q2.23</v>
      </c>
      <c r="F925">
        <f>'Technical page'!C146</f>
        <v>4</v>
      </c>
      <c r="G925" s="13" t="str">
        <f>VLOOKUP(E925,'Technical page'!$AU$124:$BD$168,10,0)</f>
        <v>-</v>
      </c>
      <c r="H925" t="str">
        <f t="shared" si="69"/>
        <v>n.a.</v>
      </c>
      <c r="J925" s="14" t="str">
        <f>VLOOKUP(E925,'Chapter 2'!$C$6:$D$282,2,0)</f>
        <v>Jakým způsobem se sdílejí informace o rizicích látek a přípravků?</v>
      </c>
    </row>
    <row r="926" spans="1:10" hidden="1" x14ac:dyDescent="0.2">
      <c r="A926" s="212"/>
      <c r="E926" t="str">
        <f>'Technical page'!B147</f>
        <v>Q2.24</v>
      </c>
      <c r="F926">
        <f>'Technical page'!C147</f>
        <v>3</v>
      </c>
      <c r="G926" s="13" t="str">
        <f>VLOOKUP(E926,'Technical page'!$AU$124:$BD$168,10,0)</f>
        <v>-</v>
      </c>
      <c r="H926" t="str">
        <f t="shared" si="69"/>
        <v>n.a.</v>
      </c>
      <c r="J926" s="14" t="str">
        <f>VLOOKUP(E926,'Chapter 2'!$C$6:$D$282,2,0)</f>
        <v>Jak se sdílejí informace o procesu?</v>
      </c>
    </row>
    <row r="927" spans="1:10" hidden="1" x14ac:dyDescent="0.2">
      <c r="A927" s="212"/>
      <c r="E927" t="str">
        <f>'Technical page'!B148</f>
        <v>Q2.25</v>
      </c>
      <c r="F927">
        <f>'Technical page'!C148</f>
        <v>3</v>
      </c>
      <c r="G927" s="13" t="str">
        <f>VLOOKUP(E927,'Technical page'!$AU$124:$BD$168,10,0)</f>
        <v>-</v>
      </c>
      <c r="H927" t="str">
        <f t="shared" si="69"/>
        <v>n.a.</v>
      </c>
      <c r="J927" s="14" t="str">
        <f>VLOOKUP(E927,'Chapter 2'!$C$6:$D$282,2,0)</f>
        <v>Jakým způsobem organizace hodnotí své logistické partnery z hlediska HSE&amp;S, energetické účinnosti a emisí skleníkových plynů?</v>
      </c>
    </row>
    <row r="928" spans="1:10" hidden="1" x14ac:dyDescent="0.2">
      <c r="A928" s="212"/>
      <c r="E928" t="str">
        <f>'Technical page'!B149</f>
        <v>Q2.26</v>
      </c>
      <c r="F928">
        <f>'Technical page'!C149</f>
        <v>4</v>
      </c>
      <c r="G928" s="13" t="str">
        <f>VLOOKUP(E928,'Technical page'!$AU$124:$BD$168,10,0)</f>
        <v>-</v>
      </c>
      <c r="H928" t="str">
        <f t="shared" si="69"/>
        <v>n.a.</v>
      </c>
      <c r="J928" s="14" t="str">
        <f>VLOOKUP(E928,'Chapter 2'!$C$6:$D$282,2,0)</f>
        <v>Jakým způsobem organizace zabraňuje a reaguje na dopravní nehody?</v>
      </c>
    </row>
    <row r="929" spans="1:10" hidden="1" x14ac:dyDescent="0.2">
      <c r="A929" s="212"/>
      <c r="E929" t="str">
        <f>'Technical page'!B150</f>
        <v>Q2.27</v>
      </c>
      <c r="F929">
        <f>'Technical page'!C150</f>
        <v>4</v>
      </c>
      <c r="G929" s="13" t="str">
        <f>VLOOKUP(E929,'Technical page'!$AU$124:$BD$168,10,0)</f>
        <v>-</v>
      </c>
      <c r="H929" t="str">
        <f t="shared" si="69"/>
        <v>n.a.</v>
      </c>
      <c r="J929" s="14" t="str">
        <f>VLOOKUP(E929,'Chapter 2'!$C$6:$D$282,2,0)</f>
        <v>Jakým způsobem organizace identifikuje bezpečnostní problémy?</v>
      </c>
    </row>
    <row r="930" spans="1:10" hidden="1" x14ac:dyDescent="0.2">
      <c r="A930" s="212"/>
      <c r="E930" t="str">
        <f>'Technical page'!B151</f>
        <v>Q2.28</v>
      </c>
      <c r="F930">
        <f>'Technical page'!C151</f>
        <v>3</v>
      </c>
      <c r="G930" s="13" t="str">
        <f>VLOOKUP(E930,'Technical page'!$AU$124:$BD$168,10,0)</f>
        <v>-</v>
      </c>
      <c r="H930" t="str">
        <f t="shared" si="69"/>
        <v>n.a.</v>
      </c>
      <c r="J930" s="14" t="str">
        <f>VLOOKUP(E930,'Chapter 2'!$C$6:$D$282,2,0)</f>
        <v>Jakým způsobem se kontroluje příchod a odchod pracovníků a materiálu na pracovišti a v oblastech s omezeným vstupem?</v>
      </c>
    </row>
    <row r="931" spans="1:10" hidden="1" x14ac:dyDescent="0.2">
      <c r="A931" s="212"/>
      <c r="E931" t="str">
        <f>'Technical page'!B152</f>
        <v>Q2.29</v>
      </c>
      <c r="F931">
        <f>'Technical page'!C152</f>
        <v>4</v>
      </c>
      <c r="G931" s="13" t="str">
        <f>VLOOKUP(E931,'Technical page'!$AU$124:$BD$168,10,0)</f>
        <v>-</v>
      </c>
      <c r="H931" t="str">
        <f t="shared" si="69"/>
        <v>n.a.</v>
      </c>
      <c r="J931" s="14" t="str">
        <f>VLOOKUP(E931,'Chapter 2'!$C$6:$D$282,2,0)</f>
        <v>Jakým způsobem se kontroluje kybernetická bezpečnost?</v>
      </c>
    </row>
    <row r="932" spans="1:10" hidden="1" x14ac:dyDescent="0.2">
      <c r="A932" s="212"/>
      <c r="E932" t="str">
        <f>'Technical page'!B153</f>
        <v>Q2.30</v>
      </c>
      <c r="F932">
        <f>'Technical page'!C153</f>
        <v>3</v>
      </c>
      <c r="G932" s="13" t="str">
        <f>VLOOKUP(E932,'Technical page'!$AU$124:$BD$168,10,0)</f>
        <v>-</v>
      </c>
      <c r="H932" t="str">
        <f t="shared" si="69"/>
        <v>n.a.</v>
      </c>
      <c r="J932" s="14" t="str">
        <f>VLOOKUP(E932,'Chapter 2'!$C$6:$D$282,2,0)</f>
        <v>Jakým způsobem probíhá komunikace a výměna informací v případě bezpečnostní krize?</v>
      </c>
    </row>
    <row r="933" spans="1:10" hidden="1" x14ac:dyDescent="0.2">
      <c r="A933" s="212"/>
      <c r="E933" t="str">
        <f>'Technical page'!B154</f>
        <v>Q2.31</v>
      </c>
      <c r="F933">
        <f>'Technical page'!C154</f>
        <v>2</v>
      </c>
      <c r="G933" s="13" t="str">
        <f>VLOOKUP(E933,'Technical page'!$AU$124:$BD$168,10,0)</f>
        <v>-</v>
      </c>
      <c r="H933" t="str">
        <f t="shared" si="69"/>
        <v>n.a.</v>
      </c>
      <c r="J933" s="14" t="str">
        <f>VLOOKUP(E933,'Chapter 2'!$C$6:$D$282,2,0)</f>
        <v>Jak se organizace vyrovnává s podezřelým chováním (včetně rizik radikalizace = souhlas a podopra extrémních názorů)</v>
      </c>
    </row>
    <row r="934" spans="1:10" hidden="1" x14ac:dyDescent="0.2">
      <c r="A934" s="212"/>
      <c r="E934" t="str">
        <f>'Technical page'!B155</f>
        <v>Q2.32</v>
      </c>
      <c r="F934">
        <f>'Technical page'!C155</f>
        <v>4</v>
      </c>
      <c r="G934" s="13" t="str">
        <f>VLOOKUP(E934,'Technical page'!$AU$124:$BD$168,10,0)</f>
        <v>-</v>
      </c>
      <c r="H934" t="str">
        <f t="shared" si="69"/>
        <v>n.a.</v>
      </c>
      <c r="J934" s="14" t="str">
        <f>VLOOKUP(E934,'Chapter 2'!$C$6:$D$282,2,0)</f>
        <v xml:space="preserve">Jakým způsobem školí organizace pracovníky v oblasti ostrahy ve vazbě na bezpečnostní rizika?  </v>
      </c>
    </row>
    <row r="935" spans="1:10" hidden="1" x14ac:dyDescent="0.2">
      <c r="A935" s="212"/>
      <c r="E935" t="str">
        <f>'Technical page'!B156</f>
        <v>Q2.33</v>
      </c>
      <c r="F935">
        <f>'Technical page'!C156</f>
        <v>2</v>
      </c>
      <c r="G935" s="13" t="str">
        <f>VLOOKUP(E935,'Technical page'!$AU$124:$BD$168,10,0)</f>
        <v>-</v>
      </c>
      <c r="H935" t="str">
        <f t="shared" si="69"/>
        <v>n.a.</v>
      </c>
      <c r="J935" s="14" t="str">
        <f>VLOOKUP(E935,'Chapter 2'!$C$6:$D$282,2,0)</f>
        <v>Jakým způsobem se posuzuje potenciální vliv organizace na životní prostředí?</v>
      </c>
    </row>
    <row r="936" spans="1:10" hidden="1" x14ac:dyDescent="0.2">
      <c r="A936" s="212"/>
      <c r="E936" t="str">
        <f>'Technical page'!B157</f>
        <v>Q2.34</v>
      </c>
      <c r="F936">
        <f>'Technical page'!C157</f>
        <v>4</v>
      </c>
      <c r="G936" s="13" t="str">
        <f>VLOOKUP(E936,'Technical page'!$AU$124:$BD$168,10,0)</f>
        <v>-</v>
      </c>
      <c r="H936" t="str">
        <f t="shared" si="69"/>
        <v>n.a.</v>
      </c>
      <c r="J936" s="14" t="str">
        <f>VLOOKUP(E936,'Chapter 2'!$C$6:$D$282,2,0)</f>
        <v>Jakým způsobem se řídí environmentální výkonnost?</v>
      </c>
    </row>
    <row r="937" spans="1:10" hidden="1" x14ac:dyDescent="0.2">
      <c r="A937" s="212"/>
      <c r="E937" t="str">
        <f>'Technical page'!B158</f>
        <v>Q2.35</v>
      </c>
      <c r="F937">
        <f>'Technical page'!C158</f>
        <v>3</v>
      </c>
      <c r="G937" s="13" t="str">
        <f>VLOOKUP(E937,'Technical page'!$AU$124:$BD$168,10,0)</f>
        <v>-</v>
      </c>
      <c r="H937" t="str">
        <f t="shared" si="69"/>
        <v>n.a.</v>
      </c>
      <c r="J937" s="14" t="str">
        <f>VLOOKUP(E937,'Chapter 2'!$C$6:$D$282,2,0)</f>
        <v>Jak organizace nakládá s odpadem?</v>
      </c>
    </row>
    <row r="938" spans="1:10" hidden="1" x14ac:dyDescent="0.2">
      <c r="A938" s="212"/>
      <c r="E938" t="str">
        <f>'Technical page'!B159</f>
        <v>Q2.36</v>
      </c>
      <c r="F938">
        <f>'Technical page'!C159</f>
        <v>2</v>
      </c>
      <c r="G938" s="13" t="str">
        <f>VLOOKUP(E938,'Technical page'!$AU$124:$BD$168,10,0)</f>
        <v>-</v>
      </c>
      <c r="H938" t="str">
        <f t="shared" si="69"/>
        <v>n.a.</v>
      </c>
      <c r="J938" s="14" t="str">
        <f>VLOOKUP(E938,'Chapter 2'!$C$6:$D$282,2,0)</f>
        <v>Jakým způsobem řídí organizace rizika týkající se podzemních vod?</v>
      </c>
    </row>
    <row r="939" spans="1:10" hidden="1" x14ac:dyDescent="0.2">
      <c r="A939" s="212"/>
      <c r="E939" t="str">
        <f>'Technical page'!B160</f>
        <v>Q2.37</v>
      </c>
      <c r="F939">
        <f>'Technical page'!C160</f>
        <v>2</v>
      </c>
      <c r="G939" s="13" t="str">
        <f>VLOOKUP(E939,'Technical page'!$AU$124:$BD$168,10,0)</f>
        <v>-</v>
      </c>
      <c r="H939" t="str">
        <f t="shared" si="69"/>
        <v>n.a.</v>
      </c>
      <c r="J939" s="14" t="str">
        <f>VLOOKUP(E939,'Chapter 2'!$C$6:$D$282,2,0)</f>
        <v>Jakým způsobem řídí organizace rizika týkající se znečištění půdy?</v>
      </c>
    </row>
    <row r="940" spans="1:10" hidden="1" x14ac:dyDescent="0.2">
      <c r="A940" s="212"/>
      <c r="E940" t="str">
        <f>'Technical page'!B161</f>
        <v>Q2.38</v>
      </c>
      <c r="F940">
        <f>'Technical page'!C161</f>
        <v>3</v>
      </c>
      <c r="G940" s="13" t="str">
        <f>VLOOKUP(E940,'Technical page'!$AU$124:$BD$168,10,0)</f>
        <v>-</v>
      </c>
      <c r="H940" t="str">
        <f t="shared" si="69"/>
        <v>n.a.</v>
      </c>
      <c r="J940" s="14" t="str">
        <f>VLOOKUP(E940,'Chapter 2'!$C$6:$D$282,2,0)</f>
        <v xml:space="preserve">Jakým způsobem řídí organizace existující znečištění půdy?
</v>
      </c>
    </row>
    <row r="941" spans="1:10" hidden="1" x14ac:dyDescent="0.2">
      <c r="A941" s="212"/>
      <c r="E941" t="str">
        <f>'Technical page'!B162</f>
        <v>Q2.39</v>
      </c>
      <c r="F941">
        <f>'Technical page'!C162</f>
        <v>3</v>
      </c>
      <c r="G941" s="13" t="str">
        <f>VLOOKUP(E941,'Technical page'!$AU$124:$BD$168,10,0)</f>
        <v>-</v>
      </c>
      <c r="H941" t="str">
        <f t="shared" si="69"/>
        <v>n.a.</v>
      </c>
      <c r="J941" s="14" t="str">
        <f>VLOOKUP(E941,'Chapter 2'!$C$6:$D$282,2,0)</f>
        <v>Jakým způsobem organizace řídí své emise škodlivin do ovzduší?</v>
      </c>
    </row>
    <row r="942" spans="1:10" hidden="1" x14ac:dyDescent="0.2">
      <c r="A942" s="212"/>
      <c r="E942" t="str">
        <f>'Technical page'!B163</f>
        <v>Q2.40</v>
      </c>
      <c r="F942">
        <f>'Technical page'!C163</f>
        <v>3</v>
      </c>
      <c r="G942" s="13" t="str">
        <f>VLOOKUP(E942,'Technical page'!$AU$124:$BD$168,10,0)</f>
        <v>-</v>
      </c>
      <c r="H942" t="str">
        <f t="shared" si="69"/>
        <v>n.a.</v>
      </c>
      <c r="J942" s="14" t="str">
        <f>VLOOKUP(E942,'Chapter 2'!$C$6:$D$282,2,0)</f>
        <v>Jakým způsobem organizace řídí své emise škodlivin do vody?</v>
      </c>
    </row>
    <row r="943" spans="1:10" hidden="1" x14ac:dyDescent="0.2">
      <c r="A943" s="212"/>
      <c r="E943" t="str">
        <f>'Technical page'!B164</f>
        <v>Q2.41</v>
      </c>
      <c r="F943">
        <f>'Technical page'!C164</f>
        <v>2</v>
      </c>
      <c r="G943" s="13" t="str">
        <f>VLOOKUP(E943,'Technical page'!$AU$124:$BD$168,10,0)</f>
        <v>-</v>
      </c>
      <c r="H943" t="str">
        <f t="shared" si="69"/>
        <v>n.a.</v>
      </c>
      <c r="J943" s="14" t="str">
        <f>VLOOKUP(E943,'Chapter 2'!$C$6:$D$282,2,0)</f>
        <v>Jakým způsobem organizace řídí své emise hluku?</v>
      </c>
    </row>
    <row r="944" spans="1:10" hidden="1" x14ac:dyDescent="0.2">
      <c r="A944" s="212"/>
      <c r="E944" t="str">
        <f>'Technical page'!B165</f>
        <v>Q2.42</v>
      </c>
      <c r="F944">
        <f>'Technical page'!C165</f>
        <v>2</v>
      </c>
      <c r="G944" s="13" t="str">
        <f>VLOOKUP(E944,'Technical page'!$AU$124:$BD$168,10,0)</f>
        <v>-</v>
      </c>
      <c r="H944" t="str">
        <f t="shared" si="69"/>
        <v>n.a.</v>
      </c>
      <c r="J944" s="14" t="str">
        <f>VLOOKUP(E944,'Chapter 2'!$C$6:$D$282,2,0)</f>
        <v>Jakým způsobem organizace řídí své emise zápachu?</v>
      </c>
    </row>
    <row r="945" spans="1:10" hidden="1" x14ac:dyDescent="0.2">
      <c r="A945" s="212"/>
      <c r="E945" t="str">
        <f>'Technical page'!B166</f>
        <v>Q2.43</v>
      </c>
      <c r="F945">
        <f>'Technical page'!C166</f>
        <v>3</v>
      </c>
      <c r="G945" s="13" t="str">
        <f>VLOOKUP(E945,'Technical page'!$AU$124:$BD$168,10,0)</f>
        <v>-</v>
      </c>
      <c r="H945" t="str">
        <f t="shared" si="69"/>
        <v>n.a.</v>
      </c>
      <c r="J945" s="14" t="str">
        <f>VLOOKUP(E945,'Chapter 2'!$C$6:$D$282,2,0)</f>
        <v>Jakým způsobem organizace zabraňuje a řídí havarijní emise do prostředí?</v>
      </c>
    </row>
    <row r="946" spans="1:10" hidden="1" x14ac:dyDescent="0.2">
      <c r="A946" s="212"/>
      <c r="E946" t="str">
        <f>'Technical page'!B167</f>
        <v>Q2.44</v>
      </c>
      <c r="F946">
        <f>'Technical page'!C167</f>
        <v>3</v>
      </c>
      <c r="G946" s="13" t="str">
        <f>VLOOKUP(E946,'Technical page'!$AU$124:$BD$168,10,0)</f>
        <v>-</v>
      </c>
      <c r="H946" t="str">
        <f t="shared" si="69"/>
        <v>n.a.</v>
      </c>
      <c r="J946" s="14" t="str">
        <f>VLOOKUP(E946,'Chapter 2'!$C$6:$D$282,2,0)</f>
        <v>Jakým způsobem zajišťuje organizace správně kompetence všech pracovníků, týkající se environmentálních požadavků, které souvisejí s jejich pracovní náplní?</v>
      </c>
    </row>
    <row r="947" spans="1:10" hidden="1" x14ac:dyDescent="0.2">
      <c r="A947" s="212"/>
      <c r="E947" t="str">
        <f>'Technical page'!B168</f>
        <v>Q2.45</v>
      </c>
      <c r="F947">
        <f>'Technical page'!C168</f>
        <v>1</v>
      </c>
      <c r="G947" s="13" t="str">
        <f>VLOOKUP(E947,'Technical page'!$AU$124:$BD$168,10,0)</f>
        <v>-</v>
      </c>
      <c r="H947" t="str">
        <f t="shared" si="69"/>
        <v>n.a.</v>
      </c>
      <c r="J947" s="14" t="str">
        <f>VLOOKUP(E947,'Chapter 2'!$C$6:$D$282,2,0)</f>
        <v>Jakým způsobem jsou zainteresované strany organizace informovány o environmentálních aspektech a jejich možných dopadech?</v>
      </c>
    </row>
    <row r="948" spans="1:10" x14ac:dyDescent="0.2">
      <c r="A948" s="212"/>
      <c r="E948" s="45" t="s">
        <v>56</v>
      </c>
    </row>
    <row r="949" spans="1:10" hidden="1" x14ac:dyDescent="0.2">
      <c r="A949" s="212"/>
      <c r="E949" t="str">
        <f>'Technical page'!$B$406</f>
        <v>Q3.1</v>
      </c>
      <c r="F949" s="8">
        <f>'Technical page'!$C$406</f>
        <v>3</v>
      </c>
      <c r="G949" s="13" t="str">
        <f>VLOOKUP(E949,'Technical page'!$AU$406:$BD$418,10,0)</f>
        <v>-</v>
      </c>
      <c r="H949" t="str">
        <f t="shared" ref="H949:H958" si="70">IF(G949="-","n.a.",IF(F949-G949&gt;-1,"compliant","increase score"))</f>
        <v>n.a.</v>
      </c>
      <c r="J949" s="14" t="str">
        <f>VLOOKUP(E949,'Chapter 3'!$C$6:$D$89,2,0)</f>
        <v>Zavedla organizace proces pro navrhování a vývoj nových 
produktů a služeb?</v>
      </c>
    </row>
    <row r="950" spans="1:10" hidden="1" x14ac:dyDescent="0.2">
      <c r="A950" s="212"/>
      <c r="E950" t="str">
        <f>'Technical page'!$B$407</f>
        <v>Q3.2</v>
      </c>
      <c r="F950" s="8">
        <f>'Technical page'!$C$407</f>
        <v>2</v>
      </c>
      <c r="G950" s="13" t="str">
        <f>VLOOKUP(E950,'Technical page'!$AU$406:$BD$418,10,0)</f>
        <v>-</v>
      </c>
      <c r="H950" t="str">
        <f t="shared" si="70"/>
        <v>n.a.</v>
      </c>
      <c r="J950" s="14" t="str">
        <f>VLOOKUP(E950,'Chapter 3'!$C$6:$D$89,2,0)</f>
        <v xml:space="preserve">Má organizace k dispozici proces hodnocení a stanovení priorit svých produktů pro charakterizaci rizik a řízení rizik?
</v>
      </c>
    </row>
    <row r="951" spans="1:10" x14ac:dyDescent="0.2">
      <c r="A951" s="212"/>
      <c r="E951" t="str">
        <f>'Technical page'!$B$408</f>
        <v>Q3.3</v>
      </c>
      <c r="F951" s="8">
        <f>'Technical page'!$C$408</f>
        <v>4</v>
      </c>
      <c r="G951" s="13">
        <f>VLOOKUP(E951,'Technical page'!$AU$406:$BD$418,10,0)</f>
        <v>3</v>
      </c>
      <c r="H951" t="str">
        <f t="shared" si="70"/>
        <v>compliant</v>
      </c>
      <c r="J951" s="14" t="str">
        <f>VLOOKUP(E951,'Chapter 3'!$C$6:$D$89,2,0)</f>
        <v>Zavedla organizace systém pro sledování použitelnosti, změn a dodržování interních a externích požadavků souvisejících s řízením bezpečnosti chemických látek?</v>
      </c>
    </row>
    <row r="952" spans="1:10" hidden="1" x14ac:dyDescent="0.2">
      <c r="A952" s="212"/>
      <c r="E952" t="str">
        <f>'Technical page'!$B$409</f>
        <v>Q3.4</v>
      </c>
      <c r="F952" s="8">
        <f>'Technical page'!$C$409</f>
        <v>3</v>
      </c>
      <c r="G952" s="13" t="str">
        <f>VLOOKUP(E952,'Technical page'!$AU$406:$BD$418,10,0)</f>
        <v>-</v>
      </c>
      <c r="H952" t="str">
        <f t="shared" si="70"/>
        <v>n.a.</v>
      </c>
      <c r="J952" s="14" t="str">
        <f>VLOOKUP(E952,'Chapter 3'!$C$6:$D$89,2,0)</f>
        <v>Zavedla organizace systém na správu existujících informací o rizicích svých produktů?</v>
      </c>
    </row>
    <row r="953" spans="1:10" hidden="1" x14ac:dyDescent="0.2">
      <c r="A953" s="212"/>
      <c r="E953" t="str">
        <f>'Technical page'!$B$410</f>
        <v>Q3.5</v>
      </c>
      <c r="F953" s="8">
        <f>'Technical page'!$C$410</f>
        <v>4</v>
      </c>
      <c r="G953" s="13" t="str">
        <f>VLOOKUP(E953,'Technical page'!$AU$406:$BD$418,10,0)</f>
        <v>-</v>
      </c>
      <c r="H953" t="str">
        <f t="shared" si="70"/>
        <v>n.a.</v>
      </c>
      <c r="J953" s="14" t="str">
        <f>VLOOKUP(E953,'Chapter 3'!$C$6:$D$89,2,0)</f>
        <v>Zavedla organizace proces řízení informací o používání a expozici svých produktů?</v>
      </c>
    </row>
    <row r="954" spans="1:10" hidden="1" x14ac:dyDescent="0.2">
      <c r="A954" s="212"/>
      <c r="E954" t="str">
        <f>'Technical page'!$B$411</f>
        <v>Q3.6</v>
      </c>
      <c r="F954" s="8">
        <f>'Technical page'!$C$411</f>
        <v>2</v>
      </c>
      <c r="G954" s="13" t="str">
        <f>VLOOKUP(E954,'Technical page'!$AU$406:$BD$418,10,0)</f>
        <v>-</v>
      </c>
      <c r="H954" t="str">
        <f t="shared" si="70"/>
        <v>n.a.</v>
      </c>
      <c r="J954" s="14" t="str">
        <f>VLOOKUP(E954,'Chapter 3'!$C$6:$D$89,2,0)</f>
        <v>Zavedla organizace proces na správu nových informací?</v>
      </c>
    </row>
    <row r="955" spans="1:10" hidden="1" x14ac:dyDescent="0.2">
      <c r="A955" s="212"/>
      <c r="E955" t="str">
        <f>'Technical page'!$B$412</f>
        <v>Q3.7</v>
      </c>
      <c r="F955" s="8">
        <f>'Technical page'!$C$412</f>
        <v>4</v>
      </c>
      <c r="G955" s="13" t="str">
        <f>VLOOKUP(E955,'Technical page'!$AU$406:$BD$418,10,0)</f>
        <v>-</v>
      </c>
      <c r="H955" t="str">
        <f t="shared" si="70"/>
        <v>n.a.</v>
      </c>
      <c r="J955" s="14" t="str">
        <f>VLOOKUP(E955,'Chapter 3'!$C$6:$D$89,2,0)</f>
        <v>Zavedla organizace proces charakterizace rizik na základě shromážděných informací?</v>
      </c>
    </row>
    <row r="956" spans="1:10" x14ac:dyDescent="0.2">
      <c r="A956" s="212"/>
      <c r="E956" t="str">
        <f>'Technical page'!$B$413</f>
        <v>Q3.8</v>
      </c>
      <c r="F956" s="8">
        <f>'Technical page'!$C$413</f>
        <v>4</v>
      </c>
      <c r="G956" s="13">
        <f>VLOOKUP(E956,'Technical page'!$AU$406:$BD$418,10,0)</f>
        <v>1</v>
      </c>
      <c r="H956" t="str">
        <f t="shared" si="70"/>
        <v>compliant</v>
      </c>
      <c r="J956" s="14" t="str">
        <f>VLOOKUP(E956,'Chapter 3'!$C$6:$D$89,2,0)</f>
        <v>Zavedla organizace proces řízení rizik na základě shromážděných informací?</v>
      </c>
    </row>
    <row r="957" spans="1:10" hidden="1" x14ac:dyDescent="0.2">
      <c r="A957" s="212"/>
      <c r="E957" t="str">
        <f>'Technical page'!$B$414</f>
        <v>Q3.9</v>
      </c>
      <c r="F957" s="8">
        <f>'Technical page'!$C$414</f>
        <v>4</v>
      </c>
      <c r="G957" s="13" t="str">
        <f>VLOOKUP(E957,'Technical page'!$AU$406:$BD$418,10,0)</f>
        <v>-</v>
      </c>
      <c r="H957" t="str">
        <f t="shared" si="70"/>
        <v>n.a.</v>
      </c>
      <c r="J957" s="14" t="str">
        <f>VLOOKUP(E957,'Chapter 3'!$C$6:$D$89,2,0)</f>
        <v xml:space="preserve">Zavedla organizace účinný proces sledování svých produktů po dodání a provádění nápravných opatření?
</v>
      </c>
    </row>
    <row r="958" spans="1:10" x14ac:dyDescent="0.2">
      <c r="A958" s="212"/>
      <c r="E958" t="str">
        <f>'Technical page'!$B$415</f>
        <v>Q3.10</v>
      </c>
      <c r="F958" s="8">
        <f>'Technical page'!$C$415</f>
        <v>3</v>
      </c>
      <c r="G958" s="13">
        <f>VLOOKUP(E958,'Technical page'!$AU$406:$BD$418,10,0)</f>
        <v>1</v>
      </c>
      <c r="H958" t="str">
        <f t="shared" si="70"/>
        <v>compliant</v>
      </c>
      <c r="J958" s="14" t="str">
        <f>VLOOKUP(E958,'Chapter 3'!$C$6:$D$89,2,0)</f>
        <v>Poskytuje organizace efektivní komunikaci v rámci dodavatelského řetězce ohledně opatření k řízení rizik, které se vztahují na jejich produkty?</v>
      </c>
    </row>
    <row r="959" spans="1:10" x14ac:dyDescent="0.2">
      <c r="A959" s="212"/>
      <c r="E959" s="45" t="s">
        <v>414</v>
      </c>
      <c r="F959" s="8"/>
      <c r="G959" s="13"/>
    </row>
    <row r="960" spans="1:10" hidden="1" x14ac:dyDescent="0.2">
      <c r="A960" s="212"/>
      <c r="E960" t="str">
        <f>'Technical page'!B482</f>
        <v>Q4.1</v>
      </c>
      <c r="F960">
        <f>'Technical page'!C482</f>
        <v>2</v>
      </c>
      <c r="G960" s="13" t="str">
        <f>VLOOKUP(E960,'Technical page'!$AU$482:$BD$489,10,0)</f>
        <v>-</v>
      </c>
      <c r="H960" t="str">
        <f t="shared" ref="H960:H967" si="71">IF(G960="-","n.a.",IF(F960-G960&gt;-1,"compliant","increase score"))</f>
        <v>n.a.</v>
      </c>
      <c r="J960" s="14" t="str">
        <f>VLOOKUP(E960,'Chapter 4'!$C$6:$D$91,2,0)</f>
        <v>Jak se organizace zavázala k odpovědnému získávání zdrojů?</v>
      </c>
    </row>
    <row r="961" spans="1:10" hidden="1" x14ac:dyDescent="0.2">
      <c r="A961" s="212"/>
      <c r="E961" t="str">
        <f>'Technical page'!B483</f>
        <v>Q4.2</v>
      </c>
      <c r="F961">
        <f>'Technical page'!C483</f>
        <v>4</v>
      </c>
      <c r="G961" s="13" t="str">
        <f>VLOOKUP(E961,'Technical page'!$AU$482:$BD$489,10,0)</f>
        <v>-</v>
      </c>
      <c r="H961" t="str">
        <f t="shared" si="71"/>
        <v>n.a.</v>
      </c>
      <c r="J961" s="14" t="str">
        <f>VLOOKUP(E961,'Chapter 4'!$C$6:$D$91,2,0)</f>
        <v>Jak organizace zlepšuje spolupráci v dodavatelském řetězci?</v>
      </c>
    </row>
    <row r="962" spans="1:10" hidden="1" x14ac:dyDescent="0.2">
      <c r="A962" s="212"/>
      <c r="E962" t="str">
        <f>'Technical page'!B484</f>
        <v>Q4.3</v>
      </c>
      <c r="F962">
        <f>'Technical page'!C484</f>
        <v>4</v>
      </c>
      <c r="G962" s="13" t="str">
        <f>VLOOKUP(E962,'Technical page'!$AU$482:$BD$489,10,0)</f>
        <v>-</v>
      </c>
      <c r="H962" t="str">
        <f t="shared" si="71"/>
        <v>n.a.</v>
      </c>
      <c r="J962" s="14" t="str">
        <f>VLOOKUP(E962,'Chapter 4'!$C$6:$D$91,2,0)</f>
        <v>Jakým způsobem vyjadřuje organizace svůj závazek vůči podnikatelské etice?</v>
      </c>
    </row>
    <row r="963" spans="1:10" hidden="1" x14ac:dyDescent="0.2">
      <c r="A963" s="212"/>
      <c r="E963" t="str">
        <f>'Technical page'!B485</f>
        <v>Q4.4</v>
      </c>
      <c r="F963">
        <f>'Technical page'!C485</f>
        <v>4</v>
      </c>
      <c r="G963" s="13" t="str">
        <f>VLOOKUP(E963,'Technical page'!$AU$482:$BD$489,10,0)</f>
        <v>-</v>
      </c>
      <c r="H963" t="str">
        <f t="shared" si="71"/>
        <v>n.a.</v>
      </c>
      <c r="J963" s="14" t="str">
        <f>VLOOKUP(E963,'Chapter 4'!$C$6:$D$91,2,0)</f>
        <v>Jakým způsobem řeší organizace sociální problematiku a lidská práva v rámci spolupráce s obchodními partnery?</v>
      </c>
    </row>
    <row r="964" spans="1:10" hidden="1" x14ac:dyDescent="0.2">
      <c r="A964" s="212"/>
      <c r="E964" t="str">
        <f>'Technical page'!B486</f>
        <v>Q4.5</v>
      </c>
      <c r="F964">
        <f>'Technical page'!C486</f>
        <v>4</v>
      </c>
      <c r="G964" s="13" t="str">
        <f>VLOOKUP(E964,'Technical page'!$AU$482:$BD$489,10,0)</f>
        <v>-</v>
      </c>
      <c r="H964" t="str">
        <f t="shared" si="71"/>
        <v>n.a.</v>
      </c>
      <c r="J964" s="14" t="str">
        <f>VLOOKUP(E964,'Chapter 4'!$C$6:$D$91,2,0)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row>
    <row r="965" spans="1:10" hidden="1" x14ac:dyDescent="0.2">
      <c r="A965" s="212"/>
      <c r="E965" t="str">
        <f>'Technical page'!B487</f>
        <v>Q4.6</v>
      </c>
      <c r="F965">
        <f>'Technical page'!C487</f>
        <v>3</v>
      </c>
      <c r="G965" s="13" t="str">
        <f>VLOOKUP(E965,'Technical page'!$AU$482:$BD$489,10,0)</f>
        <v>-</v>
      </c>
      <c r="H965" t="str">
        <f t="shared" si="71"/>
        <v>n.a.</v>
      </c>
      <c r="J965" s="14" t="str">
        <f>VLOOKUP(E965,'Chapter 4'!$C$6:$D$91,2,0)</f>
        <v>Jakým způsobem zabezpečuje organizace splnění svých požadavků ze strany logistických partnerů?</v>
      </c>
    </row>
    <row r="966" spans="1:10" hidden="1" x14ac:dyDescent="0.2">
      <c r="A966" s="212"/>
      <c r="E966" t="str">
        <f>'Technical page'!B488</f>
        <v>Q4.7</v>
      </c>
      <c r="F966">
        <f>'Technical page'!C488</f>
        <v>3</v>
      </c>
      <c r="G966" s="13" t="str">
        <f>VLOOKUP(E966,'Technical page'!$AU$482:$BD$489,10,0)</f>
        <v>-</v>
      </c>
      <c r="H966" t="str">
        <f t="shared" si="71"/>
        <v>n.a.</v>
      </c>
      <c r="J966" s="14" t="str">
        <f>VLOOKUP(E966,'Chapter 4'!$C$6:$D$91,2,0)</f>
        <v>Jakým způsobem organizace chrání a zabezpečuje majetek a údaje následných uživatelů nebo externích poskytovatelů, které se používají nebo začleňují do produktů a služeb?</v>
      </c>
    </row>
    <row r="967" spans="1:10" hidden="1" x14ac:dyDescent="0.2">
      <c r="A967" s="212"/>
      <c r="E967" t="str">
        <f>'Technical page'!B489</f>
        <v>Q4.8</v>
      </c>
      <c r="F967">
        <f>'Technical page'!C489</f>
        <v>4</v>
      </c>
      <c r="G967" s="13" t="str">
        <f>VLOOKUP(E967,'Technical page'!$AU$482:$BD$489,10,0)</f>
        <v>-</v>
      </c>
      <c r="H967" t="str">
        <f t="shared" si="71"/>
        <v>n.a.</v>
      </c>
      <c r="J967" s="14" t="str">
        <f>VLOOKUP(E967,'Chapter 4'!$C$6:$D$91,2,0)</f>
        <v>Co zahrnuje dialog s následnými uživateli?</v>
      </c>
    </row>
    <row r="968" spans="1:10" x14ac:dyDescent="0.2">
      <c r="A968" s="212"/>
      <c r="E968" s="45" t="s">
        <v>415</v>
      </c>
      <c r="G968" s="13"/>
    </row>
    <row r="969" spans="1:10" hidden="1" x14ac:dyDescent="0.2">
      <c r="A969" s="212"/>
      <c r="E969" t="str">
        <f>'Technical page'!B544</f>
        <v>Q5.1</v>
      </c>
      <c r="F969">
        <f>'Technical page'!C544</f>
        <v>4</v>
      </c>
      <c r="G969" s="13" t="str">
        <f>VLOOKUP(E969,'Technical page'!$AU$544:$BD$548,10,0)</f>
        <v>-</v>
      </c>
      <c r="H969" t="str">
        <f t="shared" ref="H969:H973" si="72">IF(G969="-","n.a.",IF(F969-G969&gt;-1,"compliant","increase score"))</f>
        <v>n.a.</v>
      </c>
      <c r="J969" s="14" t="str">
        <f>VLOOKUP(E969,'Chapter 5'!$C$6:$D$89,2,0)</f>
        <v>Jakým způsobem zapojuje organizace své externí zainteresované strany a naplňuje jejich očekávání?</v>
      </c>
    </row>
    <row r="970" spans="1:10" hidden="1" x14ac:dyDescent="0.2">
      <c r="A970" s="212"/>
      <c r="E970" t="str">
        <f>'Technical page'!B545</f>
        <v>Q5.2</v>
      </c>
      <c r="F970">
        <f>'Technical page'!C545</f>
        <v>3</v>
      </c>
      <c r="G970" s="13" t="str">
        <f>VLOOKUP(E970,'Technical page'!$AU$544:$BD$548,10,0)</f>
        <v>-</v>
      </c>
      <c r="H970" t="str">
        <f t="shared" si="72"/>
        <v>n.a.</v>
      </c>
      <c r="J970" s="14" t="str">
        <f>VLOOKUP(E970,'Chapter 5'!$C$6:$D$89,2,0)</f>
        <v>Jakým způsobem vede organizace dialog s veřejností, úřady a dalšími zainteresovanými stranami, včetně místních komunit a zákazníků v souvislosti s HSE&amp;S v rámci jejich činností, produktů a služeb?</v>
      </c>
    </row>
    <row r="971" spans="1:10" hidden="1" x14ac:dyDescent="0.2">
      <c r="A971" s="212"/>
      <c r="E971" t="str">
        <f>'Technical page'!B546</f>
        <v>Q5.3</v>
      </c>
      <c r="F971">
        <f>'Technical page'!C546</f>
        <v>4</v>
      </c>
      <c r="G971" s="13" t="str">
        <f>VLOOKUP(E971,'Technical page'!$AU$544:$BD$548,10,0)</f>
        <v>-</v>
      </c>
      <c r="H971" t="str">
        <f t="shared" si="72"/>
        <v>n.a.</v>
      </c>
      <c r="J971" s="14" t="str">
        <f>VLOOKUP(E971,'Chapter 5'!$C$6:$D$89,2,0)</f>
        <v>Jakým způsobem zveřejňuje organizace informace týkající se
 HSE&amp;S?</v>
      </c>
    </row>
    <row r="972" spans="1:10" hidden="1" x14ac:dyDescent="0.2">
      <c r="A972" s="212"/>
      <c r="E972" t="str">
        <f>'Technical page'!B547</f>
        <v>Q5.4</v>
      </c>
      <c r="F972">
        <f>'Technical page'!C547</f>
        <v>4</v>
      </c>
      <c r="G972" s="13" t="str">
        <f>VLOOKUP(E972,'Technical page'!$AU$544:$BD$548,10,0)</f>
        <v>-</v>
      </c>
      <c r="H972" t="str">
        <f t="shared" si="72"/>
        <v>n.a.</v>
      </c>
      <c r="J972" s="14" t="str">
        <f>VLOOKUP(E972,'Chapter 5'!$C$6:$D$89,2,0)</f>
        <v>Jakým způsobem podporuje organizace místní komunity?</v>
      </c>
    </row>
    <row r="973" spans="1:10" hidden="1" x14ac:dyDescent="0.2">
      <c r="A973" s="212"/>
      <c r="E973" t="str">
        <f>'Technical page'!B548</f>
        <v>Q5.5</v>
      </c>
      <c r="F973">
        <f>'Technical page'!C548</f>
        <v>4</v>
      </c>
      <c r="G973" s="13" t="str">
        <f>VLOOKUP(E973,'Technical page'!$AU$544:$BD$548,10,0)</f>
        <v>-</v>
      </c>
      <c r="H973" t="str">
        <f t="shared" si="72"/>
        <v>n.a.</v>
      </c>
      <c r="J973" s="14" t="str">
        <f>VLOOKUP(E973,'Chapter 5'!$C$6:$D$89,2,0)</f>
        <v>Jakým způsobem stimuluje organizace místní zaměstnanost a vzdělávání?</v>
      </c>
    </row>
    <row r="974" spans="1:10" x14ac:dyDescent="0.2">
      <c r="A974" s="212"/>
      <c r="E974" s="45" t="s">
        <v>416</v>
      </c>
      <c r="G974" s="13"/>
    </row>
    <row r="975" spans="1:10" hidden="1" x14ac:dyDescent="0.2">
      <c r="A975" s="212"/>
      <c r="E975" t="str">
        <f>'Technical page'!B584</f>
        <v>Q6.1</v>
      </c>
      <c r="F975">
        <f>'Technical page'!C584</f>
        <v>3</v>
      </c>
      <c r="G975" s="13" t="str">
        <f>VLOOKUP(E975,'Technical page'!$AU$584:$BD$600,10,0)</f>
        <v>-</v>
      </c>
      <c r="H975" t="str">
        <f>IF(G975="-","n.a.",IF(F975-G975&gt;-1,"compliant","increase score"))</f>
        <v>n.a.</v>
      </c>
      <c r="J975" s="14" t="str">
        <f>VLOOKUP(E975,'Chapter 6'!$C$6:$D$120,2,0)</f>
        <v>Jakým způsobem definuje organizace významné problémy a závažnost?</v>
      </c>
    </row>
    <row r="976" spans="1:10" hidden="1" x14ac:dyDescent="0.2">
      <c r="A976" s="212"/>
      <c r="E976" t="str">
        <f>'Technical page'!B585</f>
        <v>Q6.2</v>
      </c>
      <c r="F976">
        <f>'Technical page'!C585</f>
        <v>4</v>
      </c>
      <c r="G976" s="13" t="str">
        <f>VLOOKUP(E976,'Technical page'!$AU$584:$BD$600,10,0)</f>
        <v>-</v>
      </c>
      <c r="H976" t="str">
        <f t="shared" ref="H976:H991" si="73">IF(G976="-","n.a.",IF(F976-G976&gt;-1,"compliant","increase score"))</f>
        <v>n.a.</v>
      </c>
      <c r="J976" s="14" t="str">
        <f>VLOOKUP(E976,'Chapter 6'!$C$6:$D$120,2,0)</f>
        <v>Jakým způsobem hodlá organizace přispívat k udržitelnému rozvoji?</v>
      </c>
    </row>
    <row r="977" spans="1:10" hidden="1" x14ac:dyDescent="0.2">
      <c r="A977" s="212"/>
      <c r="E977" t="str">
        <f>'Technical page'!B586</f>
        <v>Q6.3</v>
      </c>
      <c r="F977">
        <f>'Technical page'!C586</f>
        <v>3</v>
      </c>
      <c r="G977" s="13" t="str">
        <f>VLOOKUP(E977,'Technical page'!$AU$584:$BD$600,10,0)</f>
        <v>-</v>
      </c>
      <c r="H977" t="str">
        <f t="shared" si="73"/>
        <v>n.a.</v>
      </c>
      <c r="J977" s="14" t="str">
        <f>VLOOKUP(E977,'Chapter 6'!$C$6:$D$120,2,0)</f>
        <v>Jakým způsobem komunikuje organizace zainteresovaných stran na téma udržitelnosti?</v>
      </c>
    </row>
    <row r="978" spans="1:10" hidden="1" x14ac:dyDescent="0.2">
      <c r="A978" s="212"/>
      <c r="E978" t="str">
        <f>'Technical page'!B587</f>
        <v>Q6.4</v>
      </c>
      <c r="F978">
        <f>'Technical page'!C587</f>
        <v>2</v>
      </c>
      <c r="G978" s="13" t="str">
        <f>VLOOKUP(E978,'Technical page'!$AU$584:$BD$600,10,0)</f>
        <v>-</v>
      </c>
      <c r="H978" t="str">
        <f t="shared" si="73"/>
        <v>n.a.</v>
      </c>
      <c r="J978" s="14" t="str">
        <f>VLOOKUP(E978,'Chapter 6'!$C$6:$D$120,2,0)</f>
        <v>Má organizace zavedený proces navrhování výrobků s lepšími výsledky udržitelnosti?</v>
      </c>
    </row>
    <row r="979" spans="1:10" hidden="1" x14ac:dyDescent="0.2">
      <c r="A979" s="212"/>
      <c r="E979" t="str">
        <f>'Technical page'!B588</f>
        <v>Q6.5</v>
      </c>
      <c r="F979">
        <f>'Technical page'!C588</f>
        <v>2</v>
      </c>
      <c r="G979" s="13" t="str">
        <f>VLOOKUP(E979,'Technical page'!$AU$584:$BD$600,10,0)</f>
        <v>-</v>
      </c>
      <c r="H979" t="str">
        <f t="shared" si="73"/>
        <v>n.a.</v>
      </c>
      <c r="J979" s="14" t="str">
        <f>VLOOKUP(E979,'Chapter 6'!$C$6:$D$120,2,0)</f>
        <v>Jakým způsobem zvyšuje organizace efektivnost zdrojů ve svých výrobních procesech?</v>
      </c>
    </row>
    <row r="980" spans="1:10" hidden="1" x14ac:dyDescent="0.2">
      <c r="A980" s="212"/>
      <c r="E980" t="str">
        <f>'Technical page'!B589</f>
        <v>Q6.6</v>
      </c>
      <c r="F980">
        <f>'Technical page'!C589</f>
        <v>3</v>
      </c>
      <c r="G980" s="13" t="str">
        <f>VLOOKUP(E980,'Technical page'!$AU$584:$BD$600,10,0)</f>
        <v>-</v>
      </c>
      <c r="H980" t="str">
        <f t="shared" si="73"/>
        <v>n.a.</v>
      </c>
      <c r="J980" s="14" t="str">
        <f>VLOOKUP(E980,'Chapter 6'!$C$6:$D$120,2,0)</f>
        <v>Jakým způsobem stimuluje organizace oběhové hospodářství prostřednictvím svých produktů?</v>
      </c>
    </row>
    <row r="981" spans="1:10" hidden="1" x14ac:dyDescent="0.2">
      <c r="A981" s="212"/>
      <c r="E981" t="str">
        <f>'Technical page'!B590</f>
        <v>Q6.7</v>
      </c>
      <c r="F981">
        <f>'Technical page'!C590</f>
        <v>4</v>
      </c>
      <c r="G981" s="13" t="str">
        <f>VLOOKUP(E981,'Technical page'!$AU$584:$BD$600,10,0)</f>
        <v>-</v>
      </c>
      <c r="H981" t="str">
        <f t="shared" si="73"/>
        <v>n.a.</v>
      </c>
      <c r="J981" s="14" t="str">
        <f>VLOOKUP(E981,'Chapter 6'!$C$6:$D$120,2,0)</f>
        <v>Jakým způsobem podporuje organizace inovace při vývoji produktů a řešení, které odpovídají výzvám udržitelnosti?</v>
      </c>
    </row>
    <row r="982" spans="1:10" hidden="1" x14ac:dyDescent="0.2">
      <c r="A982" s="212"/>
      <c r="E982" t="str">
        <f>'Technical page'!B591</f>
        <v>Q6.8</v>
      </c>
      <c r="F982">
        <f>'Technical page'!C591</f>
        <v>3</v>
      </c>
      <c r="G982" s="13" t="str">
        <f>VLOOKUP(E982,'Technical page'!$AU$584:$BD$600,10,0)</f>
        <v>-</v>
      </c>
      <c r="H982" t="str">
        <f t="shared" si="73"/>
        <v>n.a.</v>
      </c>
      <c r="J982" s="14" t="str">
        <f>VLOOKUP(E982,'Chapter 6'!$C$6:$D$120,2,0)</f>
        <v>Jakým způsobem stimuluje organizace inovaci a spolupráci?</v>
      </c>
    </row>
    <row r="983" spans="1:10" hidden="1" x14ac:dyDescent="0.2">
      <c r="A983" s="212"/>
      <c r="E983" t="str">
        <f>'Technical page'!B592</f>
        <v>Q6.9</v>
      </c>
      <c r="F983">
        <f>'Technical page'!C592</f>
        <v>3</v>
      </c>
      <c r="G983" s="13" t="str">
        <f>VLOOKUP(E983,'Technical page'!$AU$584:$BD$600,10,0)</f>
        <v>-</v>
      </c>
      <c r="H983" t="str">
        <f t="shared" si="73"/>
        <v>n.a.</v>
      </c>
      <c r="J983" s="14" t="str">
        <f>VLOOKUP(E983,'Chapter 6'!$C$6:$D$120,2,0)</f>
        <v>Jakým způsobem podporuje organizace udržitelné způsoby spotřeby?</v>
      </c>
    </row>
    <row r="984" spans="1:10" hidden="1" x14ac:dyDescent="0.2">
      <c r="A984" s="212"/>
      <c r="E984" t="str">
        <f>'Technical page'!B593</f>
        <v>Q6.10</v>
      </c>
      <c r="F984">
        <f>'Technical page'!C593</f>
        <v>4</v>
      </c>
      <c r="G984" s="13" t="str">
        <f>VLOOKUP(E984,'Technical page'!$AU$584:$BD$600,10,0)</f>
        <v>-</v>
      </c>
      <c r="H984" t="str">
        <f t="shared" si="73"/>
        <v>n.a.</v>
      </c>
      <c r="J984" s="14" t="str">
        <f>VLOOKUP(E984,'Chapter 6'!$C$6:$D$120,2,0)</f>
        <v>Jakým způsobem organizace kontroluje a optimalizuje spotřebu vody?</v>
      </c>
    </row>
    <row r="985" spans="1:10" hidden="1" x14ac:dyDescent="0.2">
      <c r="A985" s="212"/>
      <c r="E985" t="str">
        <f>'Technical page'!B594</f>
        <v>Q6.11</v>
      </c>
      <c r="F985">
        <f>'Technical page'!C594</f>
        <v>2</v>
      </c>
      <c r="G985" s="13" t="str">
        <f>VLOOKUP(E985,'Technical page'!$AU$584:$BD$600,10,0)</f>
        <v>-</v>
      </c>
      <c r="H985" t="str">
        <f t="shared" si="73"/>
        <v>n.a.</v>
      </c>
      <c r="J985" s="14" t="str">
        <f>VLOOKUP(E985,'Chapter 6'!$C$6:$D$120,2,0)</f>
        <v>Jakým způsobem se řídí vliv organizace na biodiverzitu a ekosystém?</v>
      </c>
    </row>
    <row r="986" spans="1:10" hidden="1" x14ac:dyDescent="0.2">
      <c r="A986" s="212"/>
      <c r="E986" t="str">
        <f>'Technical page'!B595</f>
        <v>Q6.12</v>
      </c>
      <c r="F986">
        <f>'Technical page'!C595</f>
        <v>3</v>
      </c>
      <c r="G986" s="13" t="str">
        <f>VLOOKUP(E986,'Technical page'!$AU$584:$BD$600,10,0)</f>
        <v>-</v>
      </c>
      <c r="H986" t="str">
        <f t="shared" si="73"/>
        <v>n.a.</v>
      </c>
      <c r="J986" s="14" t="str">
        <f>VLOOKUP(E986,'Chapter 6'!$C$6:$D$120,2,0)</f>
        <v>Jakým způsobem posuzuje organizace svou závislost na přírodních zdrojích (ekosystémech)?</v>
      </c>
    </row>
    <row r="987" spans="1:10" hidden="1" x14ac:dyDescent="0.2">
      <c r="A987" s="212"/>
      <c r="E987" t="str">
        <f>'Technical page'!B596</f>
        <v>Q6.13</v>
      </c>
      <c r="F987">
        <f>'Technical page'!C596</f>
        <v>4</v>
      </c>
      <c r="G987" s="13" t="str">
        <f>VLOOKUP(E987,'Technical page'!$AU$584:$BD$600,10,0)</f>
        <v>-</v>
      </c>
      <c r="H987" t="str">
        <f t="shared" si="73"/>
        <v>n.a.</v>
      </c>
      <c r="J987" s="14" t="str">
        <f>VLOOKUP(E987,'Chapter 6'!$C$6:$D$120,2,0)</f>
        <v>Jakým způsobem řídí organizace svou spotřebu energie?</v>
      </c>
    </row>
    <row r="988" spans="1:10" hidden="1" x14ac:dyDescent="0.2">
      <c r="A988" s="212"/>
      <c r="E988" t="str">
        <f>'Technical page'!B597</f>
        <v>Q6.14</v>
      </c>
      <c r="F988">
        <f>'Technical page'!C597</f>
        <v>3</v>
      </c>
      <c r="G988" s="13" t="str">
        <f>VLOOKUP(E988,'Technical page'!$AU$584:$BD$600,10,0)</f>
        <v>-</v>
      </c>
      <c r="H988" t="str">
        <f t="shared" si="73"/>
        <v>n.a.</v>
      </c>
      <c r="J988" s="14" t="str">
        <f>VLOOKUP(E988,'Chapter 6'!$C$6:$D$120,2,0)</f>
        <v>Jakým způsobem řídí organizace emise skleníkových plynů (kromě úspor energie)?</v>
      </c>
    </row>
    <row r="989" spans="1:10" hidden="1" x14ac:dyDescent="0.2">
      <c r="A989" s="212"/>
      <c r="E989" t="str">
        <f>'Technical page'!B598</f>
        <v>Q6.15</v>
      </c>
      <c r="F989">
        <f>'Technical page'!C598</f>
        <v>1</v>
      </c>
      <c r="G989" s="13" t="str">
        <f>VLOOKUP(E989,'Technical page'!$AU$584:$BD$600,10,0)</f>
        <v>-</v>
      </c>
      <c r="H989" t="str">
        <f t="shared" si="73"/>
        <v>n.a.</v>
      </c>
      <c r="J989" s="14" t="str">
        <f>VLOOKUP(E989,'Chapter 6'!$C$6:$D$120,2,0)</f>
        <v>Jaká je strategie organizace na snižování emisí skleníkových plynů?</v>
      </c>
    </row>
    <row r="990" spans="1:10" hidden="1" x14ac:dyDescent="0.2">
      <c r="A990" s="212"/>
      <c r="E990" t="str">
        <f>'Technical page'!B599</f>
        <v>Q6.16</v>
      </c>
      <c r="F990">
        <f>'Technical page'!C599</f>
        <v>2</v>
      </c>
      <c r="G990" s="13" t="str">
        <f>VLOOKUP(E990,'Technical page'!$AU$584:$BD$600,10,0)</f>
        <v>-</v>
      </c>
      <c r="H990" t="str">
        <f t="shared" si="73"/>
        <v>n.a.</v>
      </c>
      <c r="J990" s="14" t="str">
        <f>VLOOKUP(E990,'Chapter 6'!$C$6:$D$120,2,0)</f>
        <v xml:space="preserve">Jakým způsobem se organizace připravuje na klimatické změny? </v>
      </c>
    </row>
    <row r="991" spans="1:10" hidden="1" x14ac:dyDescent="0.2">
      <c r="A991" s="212"/>
      <c r="E991" t="str">
        <f>'Technical page'!B600</f>
        <v>Q6.17</v>
      </c>
      <c r="F991">
        <f>'Technical page'!C600</f>
        <v>2</v>
      </c>
      <c r="G991" s="13" t="str">
        <f>VLOOKUP(E991,'Technical page'!$AU$584:$BD$600,10,0)</f>
        <v>-</v>
      </c>
      <c r="H991" t="str">
        <f t="shared" si="73"/>
        <v>n.a.</v>
      </c>
      <c r="J991" s="14" t="str">
        <f>VLOOKUP(E991,'Chapter 6'!$C$6:$D$120,2,0)</f>
        <v>Jak organizace zajišťuje rovné příležitosti při náboru a během kariéry všech?</v>
      </c>
    </row>
    <row r="992" spans="1:10" x14ac:dyDescent="0.2">
      <c r="A992" s="212"/>
    </row>
    <row r="993" spans="1:23" x14ac:dyDescent="0.2">
      <c r="A993" s="212"/>
    </row>
    <row r="994" spans="1:23" x14ac:dyDescent="0.2">
      <c r="A994" s="212"/>
    </row>
    <row r="995" spans="1:23" x14ac:dyDescent="0.2">
      <c r="A995" s="212"/>
      <c r="B995" s="212"/>
      <c r="C995" s="212"/>
      <c r="D995" s="212"/>
      <c r="E995" s="212"/>
      <c r="F995" s="212"/>
      <c r="G995" s="212"/>
      <c r="H995" s="212"/>
      <c r="I995" s="212"/>
      <c r="J995" s="219"/>
      <c r="K995" s="212"/>
      <c r="L995" s="212"/>
      <c r="M995" s="212"/>
      <c r="N995" s="212"/>
      <c r="O995" s="212"/>
      <c r="P995" s="212"/>
      <c r="Q995" s="212"/>
      <c r="R995" s="212"/>
      <c r="S995" s="212"/>
      <c r="T995" s="212"/>
      <c r="U995" s="212"/>
      <c r="V995" s="212"/>
      <c r="W995" s="212"/>
    </row>
  </sheetData>
  <sheetProtection algorithmName="SHA-512" hashValue="2uUqFn0lfpA6kj4IF4AVVclTJZQGByAltGh8Ng+wwWVsQAUazVIU098dgxf8oRMsLUQmlwwxTc/6eruIwtOK5g==" saltValue="Xc3ELFWQeCgLLRyv8JTWlQ==" spinCount="100000" sheet="1" objects="1" scenarios="1"/>
  <autoFilter ref="E4:J991">
    <filterColumn colId="3">
      <filters blank="1">
        <filter val="compliant"/>
        <filter val="increase score"/>
      </filters>
    </filterColumn>
  </autoFilter>
  <phoneticPr fontId="49" type="noConversion"/>
  <conditionalFormatting sqref="H224:H225 H334:H335 H554:H555 H664:H665 H774:H775 H178:H189 H288:H299 H352 H618:H629 H728:H739 H839:H863 H6:H112 H399:H409 H114:H115">
    <cfRule type="cellIs" dxfId="48" priority="44" operator="equal">
      <formula>"increase score"</formula>
    </cfRule>
  </conditionalFormatting>
  <conditionalFormatting sqref="H772">
    <cfRule type="cellIs" dxfId="47" priority="38" operator="equal">
      <formula>"increase score"</formula>
    </cfRule>
  </conditionalFormatting>
  <conditionalFormatting sqref="H882">
    <cfRule type="cellIs" dxfId="46" priority="37" operator="equal">
      <formula>"increase score"</formula>
    </cfRule>
  </conditionalFormatting>
  <conditionalFormatting sqref="H190:H198">
    <cfRule type="cellIs" dxfId="45" priority="35" operator="equal">
      <formula>"increase score"</formula>
    </cfRule>
  </conditionalFormatting>
  <conditionalFormatting sqref="H199:H203 H222">
    <cfRule type="cellIs" dxfId="44" priority="34" operator="equal">
      <formula>"increase score"</formula>
    </cfRule>
  </conditionalFormatting>
  <conditionalFormatting sqref="H300:H308">
    <cfRule type="cellIs" dxfId="43" priority="33" operator="equal">
      <formula>"increase score"</formula>
    </cfRule>
  </conditionalFormatting>
  <conditionalFormatting sqref="H309:H313 H332">
    <cfRule type="cellIs" dxfId="42" priority="32" operator="equal">
      <formula>"increase score"</formula>
    </cfRule>
  </conditionalFormatting>
  <conditionalFormatting sqref="H410:H423 H552">
    <cfRule type="cellIs" dxfId="41" priority="31" operator="equal">
      <formula>"increase score"</formula>
    </cfRule>
  </conditionalFormatting>
  <conditionalFormatting sqref="H630:H638">
    <cfRule type="cellIs" dxfId="40" priority="30" operator="equal">
      <formula>"increase score"</formula>
    </cfRule>
  </conditionalFormatting>
  <conditionalFormatting sqref="H639:H643 H662">
    <cfRule type="cellIs" dxfId="39" priority="29" operator="equal">
      <formula>"increase score"</formula>
    </cfRule>
  </conditionalFormatting>
  <conditionalFormatting sqref="H740:H753">
    <cfRule type="cellIs" dxfId="38" priority="28" operator="equal">
      <formula>"increase score"</formula>
    </cfRule>
  </conditionalFormatting>
  <conditionalFormatting sqref="H116:H132">
    <cfRule type="cellIs" dxfId="37" priority="27" operator="equal">
      <formula>"increase score"</formula>
    </cfRule>
  </conditionalFormatting>
  <conditionalFormatting sqref="H226:H242">
    <cfRule type="cellIs" dxfId="36" priority="26" operator="equal">
      <formula>"increase score"</formula>
    </cfRule>
  </conditionalFormatting>
  <conditionalFormatting sqref="H336:H351">
    <cfRule type="cellIs" dxfId="35" priority="25" operator="equal">
      <formula>"increase score"</formula>
    </cfRule>
  </conditionalFormatting>
  <conditionalFormatting sqref="H556:H572">
    <cfRule type="cellIs" dxfId="34" priority="24" operator="equal">
      <formula>"increase score"</formula>
    </cfRule>
  </conditionalFormatting>
  <conditionalFormatting sqref="H666:H682">
    <cfRule type="cellIs" dxfId="33" priority="23" operator="equal">
      <formula>"increase score"</formula>
    </cfRule>
  </conditionalFormatting>
  <conditionalFormatting sqref="H776:H792">
    <cfRule type="cellIs" dxfId="32" priority="22" operator="equal">
      <formula>"increase score"</formula>
    </cfRule>
  </conditionalFormatting>
  <conditionalFormatting sqref="H204:H221">
    <cfRule type="cellIs" dxfId="31" priority="21" operator="equal">
      <formula>"increase score"</formula>
    </cfRule>
  </conditionalFormatting>
  <conditionalFormatting sqref="H314:H331">
    <cfRule type="cellIs" dxfId="30" priority="20" operator="equal">
      <formula>"increase score"</formula>
    </cfRule>
  </conditionalFormatting>
  <conditionalFormatting sqref="H424:H442">
    <cfRule type="cellIs" dxfId="29" priority="19" operator="equal">
      <formula>"increase score"</formula>
    </cfRule>
  </conditionalFormatting>
  <conditionalFormatting sqref="H644:H661">
    <cfRule type="cellIs" dxfId="28" priority="18" operator="equal">
      <formula>"increase score"</formula>
    </cfRule>
  </conditionalFormatting>
  <conditionalFormatting sqref="H754:H771">
    <cfRule type="cellIs" dxfId="27" priority="17" operator="equal">
      <formula>"increase score"</formula>
    </cfRule>
  </conditionalFormatting>
  <conditionalFormatting sqref="H864:H881">
    <cfRule type="cellIs" dxfId="26" priority="16" operator="equal">
      <formula>"increase score"</formula>
    </cfRule>
  </conditionalFormatting>
  <conditionalFormatting sqref="H133:H177">
    <cfRule type="cellIs" dxfId="25" priority="15" operator="equal">
      <formula>"increase score"</formula>
    </cfRule>
  </conditionalFormatting>
  <conditionalFormatting sqref="H243:H287">
    <cfRule type="cellIs" dxfId="24" priority="14" operator="equal">
      <formula>"increase score"</formula>
    </cfRule>
  </conditionalFormatting>
  <conditionalFormatting sqref="H353:H398">
    <cfRule type="cellIs" dxfId="23" priority="13" operator="equal">
      <formula>"increase score"</formula>
    </cfRule>
  </conditionalFormatting>
  <conditionalFormatting sqref="H573:H617">
    <cfRule type="cellIs" dxfId="22" priority="12" operator="equal">
      <formula>"increase score"</formula>
    </cfRule>
  </conditionalFormatting>
  <conditionalFormatting sqref="H683:H727">
    <cfRule type="cellIs" dxfId="21" priority="11" operator="equal">
      <formula>"increase score"</formula>
    </cfRule>
  </conditionalFormatting>
  <conditionalFormatting sqref="H793:H837">
    <cfRule type="cellIs" dxfId="20" priority="10" operator="equal">
      <formula>"increase score"</formula>
    </cfRule>
  </conditionalFormatting>
  <conditionalFormatting sqref="H444:H445 H462 H509:H519">
    <cfRule type="cellIs" dxfId="19" priority="9" operator="equal">
      <formula>"increase score"</formula>
    </cfRule>
  </conditionalFormatting>
  <conditionalFormatting sqref="H520:H533">
    <cfRule type="cellIs" dxfId="18" priority="8" operator="equal">
      <formula>"increase score"</formula>
    </cfRule>
  </conditionalFormatting>
  <conditionalFormatting sqref="H446:H461">
    <cfRule type="cellIs" dxfId="17" priority="7" operator="equal">
      <formula>"increase score"</formula>
    </cfRule>
  </conditionalFormatting>
  <conditionalFormatting sqref="H534:H551">
    <cfRule type="cellIs" dxfId="16" priority="6" operator="equal">
      <formula>"increase score"</formula>
    </cfRule>
  </conditionalFormatting>
  <conditionalFormatting sqref="H463:H508">
    <cfRule type="cellIs" dxfId="15" priority="5" operator="equal">
      <formula>"increase score"</formula>
    </cfRule>
  </conditionalFormatting>
  <conditionalFormatting sqref="H884:H885 H949:H973">
    <cfRule type="cellIs" dxfId="14" priority="4" operator="equal">
      <formula>"increase score"</formula>
    </cfRule>
  </conditionalFormatting>
  <conditionalFormatting sqref="H886:H902">
    <cfRule type="cellIs" dxfId="13" priority="3" operator="equal">
      <formula>"increase score"</formula>
    </cfRule>
  </conditionalFormatting>
  <conditionalFormatting sqref="H974:H991">
    <cfRule type="cellIs" dxfId="12" priority="2" operator="equal">
      <formula>"increase score"</formula>
    </cfRule>
  </conditionalFormatting>
  <conditionalFormatting sqref="H903:H947">
    <cfRule type="cellIs" dxfId="11" priority="1" operator="equal">
      <formula>"increase score"</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filterMode="1" enableFormatConditionsCalculation="0">
    <tabColor rgb="FF0096D6"/>
  </sheetPr>
  <dimension ref="A1:W122"/>
  <sheetViews>
    <sheetView showGridLines="0" workbookViewId="0">
      <pane ySplit="1" topLeftCell="A81" activePane="bottomLeft" state="frozen"/>
      <selection activeCell="D1" sqref="D1"/>
      <selection pane="bottomLeft" activeCell="I28" sqref="I28"/>
    </sheetView>
  </sheetViews>
  <sheetFormatPr baseColWidth="10" defaultColWidth="8.83203125" defaultRowHeight="15" x14ac:dyDescent="0.2"/>
  <cols>
    <col min="1" max="1" width="5.33203125" customWidth="1"/>
    <col min="2" max="2" width="7.6640625" customWidth="1"/>
    <col min="3" max="3" width="40.1640625" customWidth="1"/>
    <col min="4" max="4" width="5.1640625" style="13" customWidth="1"/>
    <col min="5" max="5" width="3" style="13" hidden="1" customWidth="1"/>
    <col min="6" max="22" width="12.1640625" customWidth="1"/>
    <col min="23" max="23" width="4.5" customWidth="1"/>
    <col min="24" max="24" width="12.1640625" customWidth="1"/>
  </cols>
  <sheetData>
    <row r="1" spans="1:23" ht="62.25" customHeight="1" x14ac:dyDescent="0.2">
      <c r="A1" s="212"/>
      <c r="B1" s="212"/>
      <c r="C1" s="212"/>
      <c r="D1" s="231"/>
      <c r="E1" s="231"/>
      <c r="F1" s="212"/>
      <c r="G1" s="212"/>
      <c r="H1" s="212"/>
      <c r="I1" s="212"/>
      <c r="J1" s="212"/>
      <c r="K1" s="212"/>
      <c r="L1" s="212"/>
      <c r="M1" s="212"/>
      <c r="N1" s="212"/>
      <c r="O1" s="212"/>
      <c r="P1" s="212"/>
      <c r="Q1" s="212"/>
      <c r="R1" s="212"/>
      <c r="S1" s="212"/>
      <c r="T1" s="212"/>
      <c r="U1" s="212"/>
      <c r="V1" s="212"/>
      <c r="W1" s="212"/>
    </row>
    <row r="2" spans="1:23" x14ac:dyDescent="0.2">
      <c r="A2" s="212"/>
      <c r="B2" s="212"/>
      <c r="C2" s="212"/>
      <c r="D2" s="232" t="s">
        <v>417</v>
      </c>
      <c r="E2" s="231"/>
      <c r="F2" s="212"/>
      <c r="G2" s="212"/>
      <c r="H2" s="212"/>
      <c r="I2" s="212"/>
      <c r="J2" s="212"/>
      <c r="K2" s="212"/>
      <c r="L2" s="212"/>
      <c r="M2" s="212"/>
      <c r="N2" s="212"/>
      <c r="O2" s="212"/>
      <c r="P2" s="212"/>
      <c r="Q2" s="212"/>
      <c r="R2" s="212"/>
      <c r="S2" s="212"/>
      <c r="T2" s="212"/>
      <c r="U2" s="212"/>
      <c r="V2" s="212"/>
      <c r="W2" s="212"/>
    </row>
    <row r="3" spans="1:23" hidden="1" x14ac:dyDescent="0.2">
      <c r="A3" s="212"/>
      <c r="W3" s="212"/>
    </row>
    <row r="4" spans="1:23" ht="48" hidden="1" x14ac:dyDescent="0.2">
      <c r="A4" s="212"/>
      <c r="B4" s="35" t="str">
        <f>'Technical SDG'!B3</f>
        <v>Q1.1</v>
      </c>
      <c r="C4" s="106" t="str">
        <f>VLOOKUP(B4,'Chapter 1'!$C$6:$D$112,2,0)</f>
        <v xml:space="preserve">Jak se projevuje závazek plnit povinnosti týkající se dodržování předpisů a zásad Responsible Care = RC (tj. ochrana a podpora zdraví a bezpečnost lidí, životního prostředí a udržitelnosti) na všech úrovních organizace?
</v>
      </c>
      <c r="D4" s="107">
        <f>'Technical SDG'!C3</f>
        <v>3</v>
      </c>
      <c r="E4" s="107">
        <f>COUNTIF(F4:V4,"")</f>
        <v>17</v>
      </c>
      <c r="F4" s="113" t="str">
        <f>IF('Technical SDG'!D3="","",IF($D4="","please complete",IF($D4&gt;'Technical SDG'!D3-1,":-)",CONCATENATE("increase until ",'Technical SDG'!D3))))</f>
        <v/>
      </c>
      <c r="G4" s="113" t="str">
        <f>IF('Technical SDG'!E3="","",IF($D4="","please complete",IF($D4&gt;'Technical SDG'!E3-1,":-)",CONCATENATE("increase until ",'Technical SDG'!E3))))</f>
        <v/>
      </c>
      <c r="H4" s="113" t="str">
        <f>IF('Technical SDG'!F3="","",IF($D4="","please complete",IF($D4&gt;'Technical SDG'!F3-1,":-)",CONCATENATE("increase until ",'Technical SDG'!F3))))</f>
        <v/>
      </c>
      <c r="I4" s="113" t="str">
        <f>IF('Technical SDG'!G3="","",IF($D4="","please complete",IF($D4&gt;'Technical SDG'!G3-1,":-)",CONCATENATE("increase until ",'Technical SDG'!G3))))</f>
        <v/>
      </c>
      <c r="J4" s="113" t="str">
        <f>IF('Technical SDG'!H3="","",IF($D4="","please complete",IF($D4&gt;'Technical SDG'!H3-1,":-)",CONCATENATE("increase until ",'Technical SDG'!H3))))</f>
        <v/>
      </c>
      <c r="K4" s="113" t="str">
        <f>IF('Technical SDG'!I3="","",IF($D4="","please complete",IF($D4&gt;'Technical SDG'!I3-1,":-)",CONCATENATE("increase until ",'Technical SDG'!I3))))</f>
        <v/>
      </c>
      <c r="L4" s="113" t="str">
        <f>IF('Technical SDG'!J3="","",IF($D4="","please complete",IF($D4&gt;'Technical SDG'!J3-1,":-)",CONCATENATE("increase until ",'Technical SDG'!J3))))</f>
        <v/>
      </c>
      <c r="M4" s="113" t="str">
        <f>IF('Technical SDG'!K3="","",IF($D4="","please complete",IF($D4&gt;'Technical SDG'!K3-1,":-)",CONCATENATE("increase until ",'Technical SDG'!K3))))</f>
        <v/>
      </c>
      <c r="N4" s="113" t="str">
        <f>IF('Technical SDG'!L3="","",IF($D4="","please complete",IF($D4&gt;'Technical SDG'!L3-1,":-)",CONCATENATE("increase until ",'Technical SDG'!L3))))</f>
        <v/>
      </c>
      <c r="O4" s="113" t="str">
        <f>IF('Technical SDG'!M3="","",IF($D4="","please complete",IF($D4&gt;'Technical SDG'!M3-1,":-)",CONCATENATE("increase until ",'Technical SDG'!M3))))</f>
        <v/>
      </c>
      <c r="P4" s="113" t="str">
        <f>IF('Technical SDG'!N3="","",IF($D4="","please complete",IF($D4&gt;'Technical SDG'!N3-1,":-)",CONCATENATE("increase until ",'Technical SDG'!N3))))</f>
        <v/>
      </c>
      <c r="Q4" s="113" t="str">
        <f>IF('Technical SDG'!O3="","",IF($D4="","please complete",IF($D4&gt;'Technical SDG'!O3-1,":-)",CONCATENATE("increase until ",'Technical SDG'!O3))))</f>
        <v/>
      </c>
      <c r="R4" s="113" t="str">
        <f>IF('Technical SDG'!P3="","",IF($D4="","please complete",IF($D4&gt;'Technical SDG'!P3-1,":-)",CONCATENATE("increase until ",'Technical SDG'!P3))))</f>
        <v/>
      </c>
      <c r="S4" s="113" t="str">
        <f>IF('Technical SDG'!Q3="","",IF($D4="","please complete",IF($D4&gt;'Technical SDG'!Q3-1,":-)",CONCATENATE("increase until ",'Technical SDG'!Q3))))</f>
        <v/>
      </c>
      <c r="T4" s="113" t="str">
        <f>IF('Technical SDG'!R3="","",IF($D4="","please complete",IF($D4&gt;'Technical SDG'!R3-1,":-)",CONCATENATE("increase until ",'Technical SDG'!R3))))</f>
        <v/>
      </c>
      <c r="U4" s="113" t="str">
        <f>IF('Technical SDG'!S3="","",IF($D4="","please complete",IF($D4&gt;'Technical SDG'!S3-1,":-)",CONCATENATE("increase until ",'Technical SDG'!S3))))</f>
        <v/>
      </c>
      <c r="V4" s="113" t="str">
        <f>IF('Technical SDG'!T3="","",IF($D4="","please complete",IF($D4&gt;'Technical SDG'!T3-1,":-)",CONCATENATE("increase until ",'Technical SDG'!T3))))</f>
        <v/>
      </c>
      <c r="W4" s="212"/>
    </row>
    <row r="5" spans="1:23" hidden="1" x14ac:dyDescent="0.2">
      <c r="A5" s="212"/>
      <c r="B5" s="35" t="str">
        <f>'Technical SDG'!B4</f>
        <v>Q1.2</v>
      </c>
      <c r="C5" s="106" t="str">
        <f>VLOOKUP(B5,'Chapter 1'!$C$6:$D$112,2,0)</f>
        <v xml:space="preserve">Jakým způsobem řídí organizace příslušná rizika a příležitosti?  </v>
      </c>
      <c r="D5" s="107">
        <f>'Technical SDG'!C4</f>
        <v>4</v>
      </c>
      <c r="E5" s="107">
        <f t="shared" ref="E5:E68" si="0">COUNTIF(F5:V5,"")</f>
        <v>17</v>
      </c>
      <c r="F5" s="113" t="str">
        <f>IF('Technical SDG'!D4="","",IF($D5="","please complete",IF($D5&gt;'Technical SDG'!D4-1,":-)",CONCATENATE("increase until ",'Technical SDG'!D4))))</f>
        <v/>
      </c>
      <c r="G5" s="113" t="str">
        <f>IF('Technical SDG'!E4="","",IF($D5="","please complete",IF($D5&gt;'Technical SDG'!E4-1,":-)",CONCATENATE("increase until ",'Technical SDG'!E4))))</f>
        <v/>
      </c>
      <c r="H5" s="113" t="str">
        <f>IF('Technical SDG'!F4="","",IF($D5="","please complete",IF($D5&gt;'Technical SDG'!F4-1,":-)",CONCATENATE("increase until ",'Technical SDG'!F4))))</f>
        <v/>
      </c>
      <c r="I5" s="113" t="str">
        <f>IF('Technical SDG'!G4="","",IF($D5="","please complete",IF($D5&gt;'Technical SDG'!G4-1,":-)",CONCATENATE("increase until ",'Technical SDG'!G4))))</f>
        <v/>
      </c>
      <c r="J5" s="113" t="str">
        <f>IF('Technical SDG'!H4="","",IF($D5="","please complete",IF($D5&gt;'Technical SDG'!H4-1,":-)",CONCATENATE("increase until ",'Technical SDG'!H4))))</f>
        <v/>
      </c>
      <c r="K5" s="113" t="str">
        <f>IF('Technical SDG'!I4="","",IF($D5="","please complete",IF($D5&gt;'Technical SDG'!I4-1,":-)",CONCATENATE("increase until ",'Technical SDG'!I4))))</f>
        <v/>
      </c>
      <c r="L5" s="113" t="str">
        <f>IF('Technical SDG'!J4="","",IF($D5="","please complete",IF($D5&gt;'Technical SDG'!J4-1,":-)",CONCATENATE("increase until ",'Technical SDG'!J4))))</f>
        <v/>
      </c>
      <c r="M5" s="113" t="str">
        <f>IF('Technical SDG'!K4="","",IF($D5="","please complete",IF($D5&gt;'Technical SDG'!K4-1,":-)",CONCATENATE("increase until ",'Technical SDG'!K4))))</f>
        <v/>
      </c>
      <c r="N5" s="113" t="str">
        <f>IF('Technical SDG'!L4="","",IF($D5="","please complete",IF($D5&gt;'Technical SDG'!L4-1,":-)",CONCATENATE("increase until ",'Technical SDG'!L4))))</f>
        <v/>
      </c>
      <c r="O5" s="113" t="str">
        <f>IF('Technical SDG'!M4="","",IF($D5="","please complete",IF($D5&gt;'Technical SDG'!M4-1,":-)",CONCATENATE("increase until ",'Technical SDG'!M4))))</f>
        <v/>
      </c>
      <c r="P5" s="113" t="str">
        <f>IF('Technical SDG'!N4="","",IF($D5="","please complete",IF($D5&gt;'Technical SDG'!N4-1,":-)",CONCATENATE("increase until ",'Technical SDG'!N4))))</f>
        <v/>
      </c>
      <c r="Q5" s="113" t="str">
        <f>IF('Technical SDG'!O4="","",IF($D5="","please complete",IF($D5&gt;'Technical SDG'!O4-1,":-)",CONCATENATE("increase until ",'Technical SDG'!O4))))</f>
        <v/>
      </c>
      <c r="R5" s="113" t="str">
        <f>IF('Technical SDG'!P4="","",IF($D5="","please complete",IF($D5&gt;'Technical SDG'!P4-1,":-)",CONCATENATE("increase until ",'Technical SDG'!P4))))</f>
        <v/>
      </c>
      <c r="S5" s="113" t="str">
        <f>IF('Technical SDG'!Q4="","",IF($D5="","please complete",IF($D5&gt;'Technical SDG'!Q4-1,":-)",CONCATENATE("increase until ",'Technical SDG'!Q4))))</f>
        <v/>
      </c>
      <c r="T5" s="113" t="str">
        <f>IF('Technical SDG'!R4="","",IF($D5="","please complete",IF($D5&gt;'Technical SDG'!R4-1,":-)",CONCATENATE("increase until ",'Technical SDG'!R4))))</f>
        <v/>
      </c>
      <c r="U5" s="113" t="str">
        <f>IF('Technical SDG'!S4="","",IF($D5="","please complete",IF($D5&gt;'Technical SDG'!S4-1,":-)",CONCATENATE("increase until ",'Technical SDG'!S4))))</f>
        <v/>
      </c>
      <c r="V5" s="113" t="str">
        <f>IF('Technical SDG'!T4="","",IF($D5="","please complete",IF($D5&gt;'Technical SDG'!T4-1,":-)",CONCATENATE("increase until ",'Technical SDG'!T4))))</f>
        <v/>
      </c>
      <c r="W5" s="212"/>
    </row>
    <row r="6" spans="1:23" ht="24" hidden="1" x14ac:dyDescent="0.2">
      <c r="A6" s="212"/>
      <c r="B6" s="35" t="str">
        <f>'Technical SDG'!B5</f>
        <v>Q1.3</v>
      </c>
      <c r="C6" s="106" t="str">
        <f>VLOOKUP(B6,'Chapter 1'!$C$6:$D$112,2,0)</f>
        <v xml:space="preserve">Jakým způsobem monitoruje organizace svoje zákonné povinnosti? </v>
      </c>
      <c r="D6" s="107">
        <f>'Technical SDG'!C5</f>
        <v>3</v>
      </c>
      <c r="E6" s="107">
        <f t="shared" si="0"/>
        <v>17</v>
      </c>
      <c r="F6" s="113" t="str">
        <f>IF('Technical SDG'!D5="","",IF($D6="","please complete",IF($D6&gt;'Technical SDG'!D5-1,":-)",CONCATENATE("increase until ",'Technical SDG'!D5))))</f>
        <v/>
      </c>
      <c r="G6" s="113" t="str">
        <f>IF('Technical SDG'!E5="","",IF($D6="","please complete",IF($D6&gt;'Technical SDG'!E5-1,":-)",CONCATENATE("increase until ",'Technical SDG'!E5))))</f>
        <v/>
      </c>
      <c r="H6" s="113" t="str">
        <f>IF('Technical SDG'!F5="","",IF($D6="","please complete",IF($D6&gt;'Technical SDG'!F5-1,":-)",CONCATENATE("increase until ",'Technical SDG'!F5))))</f>
        <v/>
      </c>
      <c r="I6" s="113" t="str">
        <f>IF('Technical SDG'!G5="","",IF($D6="","please complete",IF($D6&gt;'Technical SDG'!G5-1,":-)",CONCATENATE("increase until ",'Technical SDG'!G5))))</f>
        <v/>
      </c>
      <c r="J6" s="113" t="str">
        <f>IF('Technical SDG'!H5="","",IF($D6="","please complete",IF($D6&gt;'Technical SDG'!H5-1,":-)",CONCATENATE("increase until ",'Technical SDG'!H5))))</f>
        <v/>
      </c>
      <c r="K6" s="113" t="str">
        <f>IF('Technical SDG'!I5="","",IF($D6="","please complete",IF($D6&gt;'Technical SDG'!I5-1,":-)",CONCATENATE("increase until ",'Technical SDG'!I5))))</f>
        <v/>
      </c>
      <c r="L6" s="113" t="str">
        <f>IF('Technical SDG'!J5="","",IF($D6="","please complete",IF($D6&gt;'Technical SDG'!J5-1,":-)",CONCATENATE("increase until ",'Technical SDG'!J5))))</f>
        <v/>
      </c>
      <c r="M6" s="113" t="str">
        <f>IF('Technical SDG'!K5="","",IF($D6="","please complete",IF($D6&gt;'Technical SDG'!K5-1,":-)",CONCATENATE("increase until ",'Technical SDG'!K5))))</f>
        <v/>
      </c>
      <c r="N6" s="113" t="str">
        <f>IF('Technical SDG'!L5="","",IF($D6="","please complete",IF($D6&gt;'Technical SDG'!L5-1,":-)",CONCATENATE("increase until ",'Technical SDG'!L5))))</f>
        <v/>
      </c>
      <c r="O6" s="113" t="str">
        <f>IF('Technical SDG'!M5="","",IF($D6="","please complete",IF($D6&gt;'Technical SDG'!M5-1,":-)",CONCATENATE("increase until ",'Technical SDG'!M5))))</f>
        <v/>
      </c>
      <c r="P6" s="113" t="str">
        <f>IF('Technical SDG'!N5="","",IF($D6="","please complete",IF($D6&gt;'Technical SDG'!N5-1,":-)",CONCATENATE("increase until ",'Technical SDG'!N5))))</f>
        <v/>
      </c>
      <c r="Q6" s="113" t="str">
        <f>IF('Technical SDG'!O5="","",IF($D6="","please complete",IF($D6&gt;'Technical SDG'!O5-1,":-)",CONCATENATE("increase until ",'Technical SDG'!O5))))</f>
        <v/>
      </c>
      <c r="R6" s="113" t="str">
        <f>IF('Technical SDG'!P5="","",IF($D6="","please complete",IF($D6&gt;'Technical SDG'!P5-1,":-)",CONCATENATE("increase until ",'Technical SDG'!P5))))</f>
        <v/>
      </c>
      <c r="S6" s="113" t="str">
        <f>IF('Technical SDG'!Q5="","",IF($D6="","please complete",IF($D6&gt;'Technical SDG'!Q5-1,":-)",CONCATENATE("increase until ",'Technical SDG'!Q5))))</f>
        <v/>
      </c>
      <c r="T6" s="113" t="str">
        <f>IF('Technical SDG'!R5="","",IF($D6="","please complete",IF($D6&gt;'Technical SDG'!R5-1,":-)",CONCATENATE("increase until ",'Technical SDG'!R5))))</f>
        <v/>
      </c>
      <c r="U6" s="113" t="str">
        <f>IF('Technical SDG'!S5="","",IF($D6="","please complete",IF($D6&gt;'Technical SDG'!S5-1,":-)",CONCATENATE("increase until ",'Technical SDG'!S5))))</f>
        <v/>
      </c>
      <c r="V6" s="113" t="str">
        <f>IF('Technical SDG'!T5="","",IF($D6="","please complete",IF($D6&gt;'Technical SDG'!T5-1,":-)",CONCATENATE("increase until ",'Technical SDG'!T5))))</f>
        <v/>
      </c>
      <c r="W6" s="212"/>
    </row>
    <row r="7" spans="1:23" ht="36" hidden="1" x14ac:dyDescent="0.2">
      <c r="A7" s="212"/>
      <c r="B7" s="35" t="str">
        <f>'Technical SDG'!B6</f>
        <v>Q1.4</v>
      </c>
      <c r="C7" s="106" t="str">
        <f>VLOOKUP(B7,'Chapter 1'!$C$6:$D$112,2,0)</f>
        <v>Jakým způsobem top management zajišťuje, že jednotlivé aspekty HSE&amp;S (zdraví, bezpečnosti, ochrany životního prostředí &amp; udržitelnosti) jsou přiřazeny stanoveným rolím v organizaci?</v>
      </c>
      <c r="D7" s="107">
        <f>'Technical SDG'!C6</f>
        <v>4</v>
      </c>
      <c r="E7" s="107">
        <f t="shared" si="0"/>
        <v>17</v>
      </c>
      <c r="F7" s="113" t="str">
        <f>IF('Technical SDG'!D6="","",IF($D7="","please complete",IF($D7&gt;'Technical SDG'!D6-1,":-)",CONCATENATE("increase until ",'Technical SDG'!D6))))</f>
        <v/>
      </c>
      <c r="G7" s="113" t="str">
        <f>IF('Technical SDG'!E6="","",IF($D7="","please complete",IF($D7&gt;'Technical SDG'!E6-1,":-)",CONCATENATE("increase until ",'Technical SDG'!E6))))</f>
        <v/>
      </c>
      <c r="H7" s="113" t="str">
        <f>IF('Technical SDG'!F6="","",IF($D7="","please complete",IF($D7&gt;'Technical SDG'!F6-1,":-)",CONCATENATE("increase until ",'Technical SDG'!F6))))</f>
        <v/>
      </c>
      <c r="I7" s="113" t="str">
        <f>IF('Technical SDG'!G6="","",IF($D7="","please complete",IF($D7&gt;'Technical SDG'!G6-1,":-)",CONCATENATE("increase until ",'Technical SDG'!G6))))</f>
        <v/>
      </c>
      <c r="J7" s="113" t="str">
        <f>IF('Technical SDG'!H6="","",IF($D7="","please complete",IF($D7&gt;'Technical SDG'!H6-1,":-)",CONCATENATE("increase until ",'Technical SDG'!H6))))</f>
        <v/>
      </c>
      <c r="K7" s="113" t="str">
        <f>IF('Technical SDG'!I6="","",IF($D7="","please complete",IF($D7&gt;'Technical SDG'!I6-1,":-)",CONCATENATE("increase until ",'Technical SDG'!I6))))</f>
        <v/>
      </c>
      <c r="L7" s="113" t="str">
        <f>IF('Technical SDG'!J6="","",IF($D7="","please complete",IF($D7&gt;'Technical SDG'!J6-1,":-)",CONCATENATE("increase until ",'Technical SDG'!J6))))</f>
        <v/>
      </c>
      <c r="M7" s="113" t="str">
        <f>IF('Technical SDG'!K6="","",IF($D7="","please complete",IF($D7&gt;'Technical SDG'!K6-1,":-)",CONCATENATE("increase until ",'Technical SDG'!K6))))</f>
        <v/>
      </c>
      <c r="N7" s="113" t="str">
        <f>IF('Technical SDG'!L6="","",IF($D7="","please complete",IF($D7&gt;'Technical SDG'!L6-1,":-)",CONCATENATE("increase until ",'Technical SDG'!L6))))</f>
        <v/>
      </c>
      <c r="O7" s="113" t="str">
        <f>IF('Technical SDG'!M6="","",IF($D7="","please complete",IF($D7&gt;'Technical SDG'!M6-1,":-)",CONCATENATE("increase until ",'Technical SDG'!M6))))</f>
        <v/>
      </c>
      <c r="P7" s="113" t="str">
        <f>IF('Technical SDG'!N6="","",IF($D7="","please complete",IF($D7&gt;'Technical SDG'!N6-1,":-)",CONCATENATE("increase until ",'Technical SDG'!N6))))</f>
        <v/>
      </c>
      <c r="Q7" s="113" t="str">
        <f>IF('Technical SDG'!O6="","",IF($D7="","please complete",IF($D7&gt;'Technical SDG'!O6-1,":-)",CONCATENATE("increase until ",'Technical SDG'!O6))))</f>
        <v/>
      </c>
      <c r="R7" s="113" t="str">
        <f>IF('Technical SDG'!P6="","",IF($D7="","please complete",IF($D7&gt;'Technical SDG'!P6-1,":-)",CONCATENATE("increase until ",'Technical SDG'!P6))))</f>
        <v/>
      </c>
      <c r="S7" s="113" t="str">
        <f>IF('Technical SDG'!Q6="","",IF($D7="","please complete",IF($D7&gt;'Technical SDG'!Q6-1,":-)",CONCATENATE("increase until ",'Technical SDG'!Q6))))</f>
        <v/>
      </c>
      <c r="T7" s="113" t="str">
        <f>IF('Technical SDG'!R6="","",IF($D7="","please complete",IF($D7&gt;'Technical SDG'!R6-1,":-)",CONCATENATE("increase until ",'Technical SDG'!R6))))</f>
        <v/>
      </c>
      <c r="U7" s="113" t="str">
        <f>IF('Technical SDG'!S6="","",IF($D7="","please complete",IF($D7&gt;'Technical SDG'!S6-1,":-)",CONCATENATE("increase until ",'Technical SDG'!S6))))</f>
        <v/>
      </c>
      <c r="V7" s="113" t="str">
        <f>IF('Technical SDG'!T6="","",IF($D7="","please complete",IF($D7&gt;'Technical SDG'!T6-1,":-)",CONCATENATE("increase until ",'Technical SDG'!T6))))</f>
        <v/>
      </c>
      <c r="W7" s="212"/>
    </row>
    <row r="8" spans="1:23" ht="24" hidden="1" x14ac:dyDescent="0.2">
      <c r="A8" s="212"/>
      <c r="B8" s="35" t="str">
        <f>'Technical SDG'!B7</f>
        <v>Q1.5</v>
      </c>
      <c r="C8" s="106" t="str">
        <f>VLOOKUP(B8,'Chapter 1'!$C$6:$D$112,2,0)</f>
        <v>Jakým způsobem se top management podílí na řešení záležitostí HSE&amp;S?</v>
      </c>
      <c r="D8" s="107">
        <f>'Technical SDG'!C7</f>
        <v>3</v>
      </c>
      <c r="E8" s="107">
        <f t="shared" si="0"/>
        <v>17</v>
      </c>
      <c r="F8" s="113" t="str">
        <f>IF('Technical SDG'!D7="","",IF($D8="","please complete",IF($D8&gt;'Technical SDG'!D7-1,":-)",CONCATENATE("increase until ",'Technical SDG'!D7))))</f>
        <v/>
      </c>
      <c r="G8" s="113" t="str">
        <f>IF('Technical SDG'!E7="","",IF($D8="","please complete",IF($D8&gt;'Technical SDG'!E7-1,":-)",CONCATENATE("increase until ",'Technical SDG'!E7))))</f>
        <v/>
      </c>
      <c r="H8" s="113" t="str">
        <f>IF('Technical SDG'!F7="","",IF($D8="","please complete",IF($D8&gt;'Technical SDG'!F7-1,":-)",CONCATENATE("increase until ",'Technical SDG'!F7))))</f>
        <v/>
      </c>
      <c r="I8" s="113" t="str">
        <f>IF('Technical SDG'!G7="","",IF($D8="","please complete",IF($D8&gt;'Technical SDG'!G7-1,":-)",CONCATENATE("increase until ",'Technical SDG'!G7))))</f>
        <v/>
      </c>
      <c r="J8" s="113" t="str">
        <f>IF('Technical SDG'!H7="","",IF($D8="","please complete",IF($D8&gt;'Technical SDG'!H7-1,":-)",CONCATENATE("increase until ",'Technical SDG'!H7))))</f>
        <v/>
      </c>
      <c r="K8" s="113" t="str">
        <f>IF('Technical SDG'!I7="","",IF($D8="","please complete",IF($D8&gt;'Technical SDG'!I7-1,":-)",CONCATENATE("increase until ",'Technical SDG'!I7))))</f>
        <v/>
      </c>
      <c r="L8" s="113" t="str">
        <f>IF('Technical SDG'!J7="","",IF($D8="","please complete",IF($D8&gt;'Technical SDG'!J7-1,":-)",CONCATENATE("increase until ",'Technical SDG'!J7))))</f>
        <v/>
      </c>
      <c r="M8" s="113" t="str">
        <f>IF('Technical SDG'!K7="","",IF($D8="","please complete",IF($D8&gt;'Technical SDG'!K7-1,":-)",CONCATENATE("increase until ",'Technical SDG'!K7))))</f>
        <v/>
      </c>
      <c r="N8" s="113" t="str">
        <f>IF('Technical SDG'!L7="","",IF($D8="","please complete",IF($D8&gt;'Technical SDG'!L7-1,":-)",CONCATENATE("increase until ",'Technical SDG'!L7))))</f>
        <v/>
      </c>
      <c r="O8" s="113" t="str">
        <f>IF('Technical SDG'!M7="","",IF($D8="","please complete",IF($D8&gt;'Technical SDG'!M7-1,":-)",CONCATENATE("increase until ",'Technical SDG'!M7))))</f>
        <v/>
      </c>
      <c r="P8" s="113" t="str">
        <f>IF('Technical SDG'!N7="","",IF($D8="","please complete",IF($D8&gt;'Technical SDG'!N7-1,":-)",CONCATENATE("increase until ",'Technical SDG'!N7))))</f>
        <v/>
      </c>
      <c r="Q8" s="113" t="str">
        <f>IF('Technical SDG'!O7="","",IF($D8="","please complete",IF($D8&gt;'Technical SDG'!O7-1,":-)",CONCATENATE("increase until ",'Technical SDG'!O7))))</f>
        <v/>
      </c>
      <c r="R8" s="113" t="str">
        <f>IF('Technical SDG'!P7="","",IF($D8="","please complete",IF($D8&gt;'Technical SDG'!P7-1,":-)",CONCATENATE("increase until ",'Technical SDG'!P7))))</f>
        <v/>
      </c>
      <c r="S8" s="113" t="str">
        <f>IF('Technical SDG'!Q7="","",IF($D8="","please complete",IF($D8&gt;'Technical SDG'!Q7-1,":-)",CONCATENATE("increase until ",'Technical SDG'!Q7))))</f>
        <v/>
      </c>
      <c r="T8" s="113" t="str">
        <f>IF('Technical SDG'!R7="","",IF($D8="","please complete",IF($D8&gt;'Technical SDG'!R7-1,":-)",CONCATENATE("increase until ",'Technical SDG'!R7))))</f>
        <v/>
      </c>
      <c r="U8" s="113" t="str">
        <f>IF('Technical SDG'!S7="","",IF($D8="","please complete",IF($D8&gt;'Technical SDG'!S7-1,":-)",CONCATENATE("increase until ",'Technical SDG'!S7))))</f>
        <v/>
      </c>
      <c r="V8" s="113" t="str">
        <f>IF('Technical SDG'!T7="","",IF($D8="","please complete",IF($D8&gt;'Technical SDG'!T7-1,":-)",CONCATENATE("increase until ",'Technical SDG'!T7))))</f>
        <v/>
      </c>
      <c r="W8" s="212"/>
    </row>
    <row r="9" spans="1:23" ht="24" hidden="1" x14ac:dyDescent="0.2">
      <c r="A9" s="212"/>
      <c r="B9" s="35" t="str">
        <f>'Technical SDG'!B8</f>
        <v>Q1.6</v>
      </c>
      <c r="C9" s="106" t="str">
        <f>VLOOKUP(B9,'Chapter 1'!$C$6:$D$112,2,0)</f>
        <v xml:space="preserve">Jakým způsobem jsou odpovědnosti HSE&amp;S začleněny do popisů pracovní náplně nebo ročních cílů?
</v>
      </c>
      <c r="D9" s="107">
        <f>'Technical SDG'!C8</f>
        <v>3</v>
      </c>
      <c r="E9" s="107">
        <f t="shared" si="0"/>
        <v>17</v>
      </c>
      <c r="F9" s="113" t="str">
        <f>IF('Technical SDG'!D8="","",IF($D9="","please complete",IF($D9&gt;'Technical SDG'!D8-1,":-)",CONCATENATE("increase until ",'Technical SDG'!D8))))</f>
        <v/>
      </c>
      <c r="G9" s="113" t="str">
        <f>IF('Technical SDG'!E8="","",IF($D9="","please complete",IF($D9&gt;'Technical SDG'!E8-1,":-)",CONCATENATE("increase until ",'Technical SDG'!E8))))</f>
        <v/>
      </c>
      <c r="H9" s="113" t="str">
        <f>IF('Technical SDG'!F8="","",IF($D9="","please complete",IF($D9&gt;'Technical SDG'!F8-1,":-)",CONCATENATE("increase until ",'Technical SDG'!F8))))</f>
        <v/>
      </c>
      <c r="I9" s="113" t="str">
        <f>IF('Technical SDG'!G8="","",IF($D9="","please complete",IF($D9&gt;'Technical SDG'!G8-1,":-)",CONCATENATE("increase until ",'Technical SDG'!G8))))</f>
        <v/>
      </c>
      <c r="J9" s="113" t="str">
        <f>IF('Technical SDG'!H8="","",IF($D9="","please complete",IF($D9&gt;'Technical SDG'!H8-1,":-)",CONCATENATE("increase until ",'Technical SDG'!H8))))</f>
        <v/>
      </c>
      <c r="K9" s="113" t="str">
        <f>IF('Technical SDG'!I8="","",IF($D9="","please complete",IF($D9&gt;'Technical SDG'!I8-1,":-)",CONCATENATE("increase until ",'Technical SDG'!I8))))</f>
        <v/>
      </c>
      <c r="L9" s="113" t="str">
        <f>IF('Technical SDG'!J8="","",IF($D9="","please complete",IF($D9&gt;'Technical SDG'!J8-1,":-)",CONCATENATE("increase until ",'Technical SDG'!J8))))</f>
        <v/>
      </c>
      <c r="M9" s="113" t="str">
        <f>IF('Technical SDG'!K8="","",IF($D9="","please complete",IF($D9&gt;'Technical SDG'!K8-1,":-)",CONCATENATE("increase until ",'Technical SDG'!K8))))</f>
        <v/>
      </c>
      <c r="N9" s="113" t="str">
        <f>IF('Technical SDG'!L8="","",IF($D9="","please complete",IF($D9&gt;'Technical SDG'!L8-1,":-)",CONCATENATE("increase until ",'Technical SDG'!L8))))</f>
        <v/>
      </c>
      <c r="O9" s="113" t="str">
        <f>IF('Technical SDG'!M8="","",IF($D9="","please complete",IF($D9&gt;'Technical SDG'!M8-1,":-)",CONCATENATE("increase until ",'Technical SDG'!M8))))</f>
        <v/>
      </c>
      <c r="P9" s="113" t="str">
        <f>IF('Technical SDG'!N8="","",IF($D9="","please complete",IF($D9&gt;'Technical SDG'!N8-1,":-)",CONCATENATE("increase until ",'Technical SDG'!N8))))</f>
        <v/>
      </c>
      <c r="Q9" s="113" t="str">
        <f>IF('Technical SDG'!O8="","",IF($D9="","please complete",IF($D9&gt;'Technical SDG'!O8-1,":-)",CONCATENATE("increase until ",'Technical SDG'!O8))))</f>
        <v/>
      </c>
      <c r="R9" s="113" t="str">
        <f>IF('Technical SDG'!P8="","",IF($D9="","please complete",IF($D9&gt;'Technical SDG'!P8-1,":-)",CONCATENATE("increase until ",'Technical SDG'!P8))))</f>
        <v/>
      </c>
      <c r="S9" s="113" t="str">
        <f>IF('Technical SDG'!Q8="","",IF($D9="","please complete",IF($D9&gt;'Technical SDG'!Q8-1,":-)",CONCATENATE("increase until ",'Technical SDG'!Q8))))</f>
        <v/>
      </c>
      <c r="T9" s="113" t="str">
        <f>IF('Technical SDG'!R8="","",IF($D9="","please complete",IF($D9&gt;'Technical SDG'!R8-1,":-)",CONCATENATE("increase until ",'Technical SDG'!R8))))</f>
        <v/>
      </c>
      <c r="U9" s="113" t="str">
        <f>IF('Technical SDG'!S8="","",IF($D9="","please complete",IF($D9&gt;'Technical SDG'!S8-1,":-)",CONCATENATE("increase until ",'Technical SDG'!S8))))</f>
        <v/>
      </c>
      <c r="V9" s="113" t="str">
        <f>IF('Technical SDG'!T8="","",IF($D9="","please complete",IF($D9&gt;'Technical SDG'!T8-1,":-)",CONCATENATE("increase until ",'Technical SDG'!T8))))</f>
        <v/>
      </c>
      <c r="W9" s="212"/>
    </row>
    <row r="10" spans="1:23" ht="24" hidden="1" x14ac:dyDescent="0.2">
      <c r="A10" s="212"/>
      <c r="B10" s="35" t="str">
        <f>'Technical SDG'!B9</f>
        <v>Q1.7</v>
      </c>
      <c r="C10" s="106" t="str">
        <f>VLOOKUP(B10,'Chapter 1'!$C$6:$D$112,2,0)</f>
        <v>Jakým způsobem se řídí (nejdůležitější) procesy v souvislosti s HSE&amp;S?</v>
      </c>
      <c r="D10" s="107">
        <f>'Technical SDG'!C9</f>
        <v>4</v>
      </c>
      <c r="E10" s="107">
        <f t="shared" si="0"/>
        <v>17</v>
      </c>
      <c r="F10" s="113" t="str">
        <f>IF('Technical SDG'!D9="","",IF($D10="","please complete",IF($D10&gt;'Technical SDG'!D9-1,":-)",CONCATENATE("increase until ",'Technical SDG'!D9))))</f>
        <v/>
      </c>
      <c r="G10" s="113" t="str">
        <f>IF('Technical SDG'!E9="","",IF($D10="","please complete",IF($D10&gt;'Technical SDG'!E9-1,":-)",CONCATENATE("increase until ",'Technical SDG'!E9))))</f>
        <v/>
      </c>
      <c r="H10" s="113" t="str">
        <f>IF('Technical SDG'!F9="","",IF($D10="","please complete",IF($D10&gt;'Technical SDG'!F9-1,":-)",CONCATENATE("increase until ",'Technical SDG'!F9))))</f>
        <v/>
      </c>
      <c r="I10" s="113" t="str">
        <f>IF('Technical SDG'!G9="","",IF($D10="","please complete",IF($D10&gt;'Technical SDG'!G9-1,":-)",CONCATENATE("increase until ",'Technical SDG'!G9))))</f>
        <v/>
      </c>
      <c r="J10" s="113" t="str">
        <f>IF('Technical SDG'!H9="","",IF($D10="","please complete",IF($D10&gt;'Technical SDG'!H9-1,":-)",CONCATENATE("increase until ",'Technical SDG'!H9))))</f>
        <v/>
      </c>
      <c r="K10" s="113" t="str">
        <f>IF('Technical SDG'!I9="","",IF($D10="","please complete",IF($D10&gt;'Technical SDG'!I9-1,":-)",CONCATENATE("increase until ",'Technical SDG'!I9))))</f>
        <v/>
      </c>
      <c r="L10" s="113" t="str">
        <f>IF('Technical SDG'!J9="","",IF($D10="","please complete",IF($D10&gt;'Technical SDG'!J9-1,":-)",CONCATENATE("increase until ",'Technical SDG'!J9))))</f>
        <v/>
      </c>
      <c r="M10" s="113" t="str">
        <f>IF('Technical SDG'!K9="","",IF($D10="","please complete",IF($D10&gt;'Technical SDG'!K9-1,":-)",CONCATENATE("increase until ",'Technical SDG'!K9))))</f>
        <v/>
      </c>
      <c r="N10" s="113" t="str">
        <f>IF('Technical SDG'!L9="","",IF($D10="","please complete",IF($D10&gt;'Technical SDG'!L9-1,":-)",CONCATENATE("increase until ",'Technical SDG'!L9))))</f>
        <v/>
      </c>
      <c r="O10" s="113" t="str">
        <f>IF('Technical SDG'!M9="","",IF($D10="","please complete",IF($D10&gt;'Technical SDG'!M9-1,":-)",CONCATENATE("increase until ",'Technical SDG'!M9))))</f>
        <v/>
      </c>
      <c r="P10" s="113" t="str">
        <f>IF('Technical SDG'!N9="","",IF($D10="","please complete",IF($D10&gt;'Technical SDG'!N9-1,":-)",CONCATENATE("increase until ",'Technical SDG'!N9))))</f>
        <v/>
      </c>
      <c r="Q10" s="113" t="str">
        <f>IF('Technical SDG'!O9="","",IF($D10="","please complete",IF($D10&gt;'Technical SDG'!O9-1,":-)",CONCATENATE("increase until ",'Technical SDG'!O9))))</f>
        <v/>
      </c>
      <c r="R10" s="113" t="str">
        <f>IF('Technical SDG'!P9="","",IF($D10="","please complete",IF($D10&gt;'Technical SDG'!P9-1,":-)",CONCATENATE("increase until ",'Technical SDG'!P9))))</f>
        <v/>
      </c>
      <c r="S10" s="113" t="str">
        <f>IF('Technical SDG'!Q9="","",IF($D10="","please complete",IF($D10&gt;'Technical SDG'!Q9-1,":-)",CONCATENATE("increase until ",'Technical SDG'!Q9))))</f>
        <v/>
      </c>
      <c r="T10" s="113" t="str">
        <f>IF('Technical SDG'!R9="","",IF($D10="","please complete",IF($D10&gt;'Technical SDG'!R9-1,":-)",CONCATENATE("increase until ",'Technical SDG'!R9))))</f>
        <v/>
      </c>
      <c r="U10" s="113" t="str">
        <f>IF('Technical SDG'!S9="","",IF($D10="","please complete",IF($D10&gt;'Technical SDG'!S9-1,":-)",CONCATENATE("increase until ",'Technical SDG'!S9))))</f>
        <v/>
      </c>
      <c r="V10" s="113" t="str">
        <f>IF('Technical SDG'!T9="","",IF($D10="","please complete",IF($D10&gt;'Technical SDG'!T9-1,":-)",CONCATENATE("increase until ",'Technical SDG'!T9))))</f>
        <v/>
      </c>
      <c r="W10" s="212"/>
    </row>
    <row r="11" spans="1:23" ht="36" hidden="1" x14ac:dyDescent="0.2">
      <c r="A11" s="212"/>
      <c r="B11" s="35" t="str">
        <f>'Technical SDG'!B10</f>
        <v>Q1.8</v>
      </c>
      <c r="C11" s="106" t="str">
        <f>VLOOKUP(B11,'Chapter 1'!$C$6:$D$112,2,0)</f>
        <v>Jakým způsobem top management zajišťuje neustálé zlepšování výkonu v oblasti HSE&amp;S (zdraví, bezpečnosti, životního prostředí, energetiky a udržitelnosti)?</v>
      </c>
      <c r="D11" s="107">
        <f>'Technical SDG'!C10</f>
        <v>3</v>
      </c>
      <c r="E11" s="107">
        <f t="shared" si="0"/>
        <v>17</v>
      </c>
      <c r="F11" s="113" t="str">
        <f>IF('Technical SDG'!D10="","",IF($D11="","please complete",IF($D11&gt;'Technical SDG'!D10-1,":-)",CONCATENATE("increase until ",'Technical SDG'!D10))))</f>
        <v/>
      </c>
      <c r="G11" s="113" t="str">
        <f>IF('Technical SDG'!E10="","",IF($D11="","please complete",IF($D11&gt;'Technical SDG'!E10-1,":-)",CONCATENATE("increase until ",'Technical SDG'!E10))))</f>
        <v/>
      </c>
      <c r="H11" s="113" t="str">
        <f>IF('Technical SDG'!F10="","",IF($D11="","please complete",IF($D11&gt;'Technical SDG'!F10-1,":-)",CONCATENATE("increase until ",'Technical SDG'!F10))))</f>
        <v/>
      </c>
      <c r="I11" s="113" t="str">
        <f>IF('Technical SDG'!G10="","",IF($D11="","please complete",IF($D11&gt;'Technical SDG'!G10-1,":-)",CONCATENATE("increase until ",'Technical SDG'!G10))))</f>
        <v/>
      </c>
      <c r="J11" s="113" t="str">
        <f>IF('Technical SDG'!H10="","",IF($D11="","please complete",IF($D11&gt;'Technical SDG'!H10-1,":-)",CONCATENATE("increase until ",'Technical SDG'!H10))))</f>
        <v/>
      </c>
      <c r="K11" s="113" t="str">
        <f>IF('Technical SDG'!I10="","",IF($D11="","please complete",IF($D11&gt;'Technical SDG'!I10-1,":-)",CONCATENATE("increase until ",'Technical SDG'!I10))))</f>
        <v/>
      </c>
      <c r="L11" s="113" t="str">
        <f>IF('Technical SDG'!J10="","",IF($D11="","please complete",IF($D11&gt;'Technical SDG'!J10-1,":-)",CONCATENATE("increase until ",'Technical SDG'!J10))))</f>
        <v/>
      </c>
      <c r="M11" s="113" t="str">
        <f>IF('Technical SDG'!K10="","",IF($D11="","please complete",IF($D11&gt;'Technical SDG'!K10-1,":-)",CONCATENATE("increase until ",'Technical SDG'!K10))))</f>
        <v/>
      </c>
      <c r="N11" s="113" t="str">
        <f>IF('Technical SDG'!L10="","",IF($D11="","please complete",IF($D11&gt;'Technical SDG'!L10-1,":-)",CONCATENATE("increase until ",'Technical SDG'!L10))))</f>
        <v/>
      </c>
      <c r="O11" s="113" t="str">
        <f>IF('Technical SDG'!M10="","",IF($D11="","please complete",IF($D11&gt;'Technical SDG'!M10-1,":-)",CONCATENATE("increase until ",'Technical SDG'!M10))))</f>
        <v/>
      </c>
      <c r="P11" s="113" t="str">
        <f>IF('Technical SDG'!N10="","",IF($D11="","please complete",IF($D11&gt;'Technical SDG'!N10-1,":-)",CONCATENATE("increase until ",'Technical SDG'!N10))))</f>
        <v/>
      </c>
      <c r="Q11" s="113" t="str">
        <f>IF('Technical SDG'!O10="","",IF($D11="","please complete",IF($D11&gt;'Technical SDG'!O10-1,":-)",CONCATENATE("increase until ",'Technical SDG'!O10))))</f>
        <v/>
      </c>
      <c r="R11" s="113" t="str">
        <f>IF('Technical SDG'!P10="","",IF($D11="","please complete",IF($D11&gt;'Technical SDG'!P10-1,":-)",CONCATENATE("increase until ",'Technical SDG'!P10))))</f>
        <v/>
      </c>
      <c r="S11" s="113" t="str">
        <f>IF('Technical SDG'!Q10="","",IF($D11="","please complete",IF($D11&gt;'Technical SDG'!Q10-1,":-)",CONCATENATE("increase until ",'Technical SDG'!Q10))))</f>
        <v/>
      </c>
      <c r="T11" s="113" t="str">
        <f>IF('Technical SDG'!R10="","",IF($D11="","please complete",IF($D11&gt;'Technical SDG'!R10-1,":-)",CONCATENATE("increase until ",'Technical SDG'!R10))))</f>
        <v/>
      </c>
      <c r="U11" s="113" t="str">
        <f>IF('Technical SDG'!S10="","",IF($D11="","please complete",IF($D11&gt;'Technical SDG'!S10-1,":-)",CONCATENATE("increase until ",'Technical SDG'!S10))))</f>
        <v/>
      </c>
      <c r="V11" s="113" t="str">
        <f>IF('Technical SDG'!T10="","",IF($D11="","please complete",IF($D11&gt;'Technical SDG'!T10-1,":-)",CONCATENATE("increase until ",'Technical SDG'!T10))))</f>
        <v/>
      </c>
      <c r="W11" s="212"/>
    </row>
    <row r="12" spans="1:23" hidden="1" x14ac:dyDescent="0.2">
      <c r="A12" s="212"/>
      <c r="B12" s="35" t="str">
        <f>'Technical SDG'!B11</f>
        <v>Q1.9</v>
      </c>
      <c r="C12" s="106" t="str">
        <f>VLOOKUP(B12,'Chapter 1'!$C$6:$D$112,2,0)</f>
        <v>Jak jsou organizovány interní audity?</v>
      </c>
      <c r="D12" s="107">
        <f>'Technical SDG'!C11</f>
        <v>4</v>
      </c>
      <c r="E12" s="107">
        <f t="shared" si="0"/>
        <v>17</v>
      </c>
      <c r="F12" s="113" t="str">
        <f>IF('Technical SDG'!D11="","",IF($D12="","please complete",IF($D12&gt;'Technical SDG'!D11-1,":-)",CONCATENATE("increase until ",'Technical SDG'!D11))))</f>
        <v/>
      </c>
      <c r="G12" s="113" t="str">
        <f>IF('Technical SDG'!E11="","",IF($D12="","please complete",IF($D12&gt;'Technical SDG'!E11-1,":-)",CONCATENATE("increase until ",'Technical SDG'!E11))))</f>
        <v/>
      </c>
      <c r="H12" s="113" t="str">
        <f>IF('Technical SDG'!F11="","",IF($D12="","please complete",IF($D12&gt;'Technical SDG'!F11-1,":-)",CONCATENATE("increase until ",'Technical SDG'!F11))))</f>
        <v/>
      </c>
      <c r="I12" s="113" t="str">
        <f>IF('Technical SDG'!G11="","",IF($D12="","please complete",IF($D12&gt;'Technical SDG'!G11-1,":-)",CONCATENATE("increase until ",'Technical SDG'!G11))))</f>
        <v/>
      </c>
      <c r="J12" s="113" t="str">
        <f>IF('Technical SDG'!H11="","",IF($D12="","please complete",IF($D12&gt;'Technical SDG'!H11-1,":-)",CONCATENATE("increase until ",'Technical SDG'!H11))))</f>
        <v/>
      </c>
      <c r="K12" s="113" t="str">
        <f>IF('Technical SDG'!I11="","",IF($D12="","please complete",IF($D12&gt;'Technical SDG'!I11-1,":-)",CONCATENATE("increase until ",'Technical SDG'!I11))))</f>
        <v/>
      </c>
      <c r="L12" s="113" t="str">
        <f>IF('Technical SDG'!J11="","",IF($D12="","please complete",IF($D12&gt;'Technical SDG'!J11-1,":-)",CONCATENATE("increase until ",'Technical SDG'!J11))))</f>
        <v/>
      </c>
      <c r="M12" s="113" t="str">
        <f>IF('Technical SDG'!K11="","",IF($D12="","please complete",IF($D12&gt;'Technical SDG'!K11-1,":-)",CONCATENATE("increase until ",'Technical SDG'!K11))))</f>
        <v/>
      </c>
      <c r="N12" s="113" t="str">
        <f>IF('Technical SDG'!L11="","",IF($D12="","please complete",IF($D12&gt;'Technical SDG'!L11-1,":-)",CONCATENATE("increase until ",'Technical SDG'!L11))))</f>
        <v/>
      </c>
      <c r="O12" s="113" t="str">
        <f>IF('Technical SDG'!M11="","",IF($D12="","please complete",IF($D12&gt;'Technical SDG'!M11-1,":-)",CONCATENATE("increase until ",'Technical SDG'!M11))))</f>
        <v/>
      </c>
      <c r="P12" s="113" t="str">
        <f>IF('Technical SDG'!N11="","",IF($D12="","please complete",IF($D12&gt;'Technical SDG'!N11-1,":-)",CONCATENATE("increase until ",'Technical SDG'!N11))))</f>
        <v/>
      </c>
      <c r="Q12" s="113" t="str">
        <f>IF('Technical SDG'!O11="","",IF($D12="","please complete",IF($D12&gt;'Technical SDG'!O11-1,":-)",CONCATENATE("increase until ",'Technical SDG'!O11))))</f>
        <v/>
      </c>
      <c r="R12" s="113" t="str">
        <f>IF('Technical SDG'!P11="","",IF($D12="","please complete",IF($D12&gt;'Technical SDG'!P11-1,":-)",CONCATENATE("increase until ",'Technical SDG'!P11))))</f>
        <v/>
      </c>
      <c r="S12" s="113" t="str">
        <f>IF('Technical SDG'!Q11="","",IF($D12="","please complete",IF($D12&gt;'Technical SDG'!Q11-1,":-)",CONCATENATE("increase until ",'Technical SDG'!Q11))))</f>
        <v/>
      </c>
      <c r="T12" s="113" t="str">
        <f>IF('Technical SDG'!R11="","",IF($D12="","please complete",IF($D12&gt;'Technical SDG'!R11-1,":-)",CONCATENATE("increase until ",'Technical SDG'!R11))))</f>
        <v/>
      </c>
      <c r="U12" s="113" t="str">
        <f>IF('Technical SDG'!S11="","",IF($D12="","please complete",IF($D12&gt;'Technical SDG'!S11-1,":-)",CONCATENATE("increase until ",'Technical SDG'!S11))))</f>
        <v/>
      </c>
      <c r="V12" s="113" t="str">
        <f>IF('Technical SDG'!T11="","",IF($D12="","please complete",IF($D12&gt;'Technical SDG'!T11-1,":-)",CONCATENATE("increase until ",'Technical SDG'!T11))))</f>
        <v/>
      </c>
      <c r="W12" s="212"/>
    </row>
    <row r="13" spans="1:23" hidden="1" x14ac:dyDescent="0.2">
      <c r="A13" s="212"/>
      <c r="B13" s="35" t="str">
        <f>'Technical SDG'!B12</f>
        <v>Q1.10</v>
      </c>
      <c r="C13" s="106" t="str">
        <f>VLOOKUP(B13,'Chapter 1'!$C$6:$D$112,2,0)</f>
        <v>Jakým způsobem probíhá vyšetřování?</v>
      </c>
      <c r="D13" s="107">
        <f>'Technical SDG'!C12</f>
        <v>4</v>
      </c>
      <c r="E13" s="107">
        <f t="shared" si="0"/>
        <v>17</v>
      </c>
      <c r="F13" s="113" t="str">
        <f>IF('Technical SDG'!D12="","",IF($D13="","please complete",IF($D13&gt;'Technical SDG'!D12-1,":-)",CONCATENATE("increase until ",'Technical SDG'!D12))))</f>
        <v/>
      </c>
      <c r="G13" s="113" t="str">
        <f>IF('Technical SDG'!E12="","",IF($D13="","please complete",IF($D13&gt;'Technical SDG'!E12-1,":-)",CONCATENATE("increase until ",'Technical SDG'!E12))))</f>
        <v/>
      </c>
      <c r="H13" s="113" t="str">
        <f>IF('Technical SDG'!F12="","",IF($D13="","please complete",IF($D13&gt;'Technical SDG'!F12-1,":-)",CONCATENATE("increase until ",'Technical SDG'!F12))))</f>
        <v/>
      </c>
      <c r="I13" s="113" t="str">
        <f>IF('Technical SDG'!G12="","",IF($D13="","please complete",IF($D13&gt;'Technical SDG'!G12-1,":-)",CONCATENATE("increase until ",'Technical SDG'!G12))))</f>
        <v/>
      </c>
      <c r="J13" s="113" t="str">
        <f>IF('Technical SDG'!H12="","",IF($D13="","please complete",IF($D13&gt;'Technical SDG'!H12-1,":-)",CONCATENATE("increase until ",'Technical SDG'!H12))))</f>
        <v/>
      </c>
      <c r="K13" s="113" t="str">
        <f>IF('Technical SDG'!I12="","",IF($D13="","please complete",IF($D13&gt;'Technical SDG'!I12-1,":-)",CONCATENATE("increase until ",'Technical SDG'!I12))))</f>
        <v/>
      </c>
      <c r="L13" s="113" t="str">
        <f>IF('Technical SDG'!J12="","",IF($D13="","please complete",IF($D13&gt;'Technical SDG'!J12-1,":-)",CONCATENATE("increase until ",'Technical SDG'!J12))))</f>
        <v/>
      </c>
      <c r="M13" s="113" t="str">
        <f>IF('Technical SDG'!K12="","",IF($D13="","please complete",IF($D13&gt;'Technical SDG'!K12-1,":-)",CONCATENATE("increase until ",'Technical SDG'!K12))))</f>
        <v/>
      </c>
      <c r="N13" s="113" t="str">
        <f>IF('Technical SDG'!L12="","",IF($D13="","please complete",IF($D13&gt;'Technical SDG'!L12-1,":-)",CONCATENATE("increase until ",'Technical SDG'!L12))))</f>
        <v/>
      </c>
      <c r="O13" s="113" t="str">
        <f>IF('Technical SDG'!M12="","",IF($D13="","please complete",IF($D13&gt;'Technical SDG'!M12-1,":-)",CONCATENATE("increase until ",'Technical SDG'!M12))))</f>
        <v/>
      </c>
      <c r="P13" s="113" t="str">
        <f>IF('Technical SDG'!N12="","",IF($D13="","please complete",IF($D13&gt;'Technical SDG'!N12-1,":-)",CONCATENATE("increase until ",'Technical SDG'!N12))))</f>
        <v/>
      </c>
      <c r="Q13" s="113" t="str">
        <f>IF('Technical SDG'!O12="","",IF($D13="","please complete",IF($D13&gt;'Technical SDG'!O12-1,":-)",CONCATENATE("increase until ",'Technical SDG'!O12))))</f>
        <v/>
      </c>
      <c r="R13" s="113" t="str">
        <f>IF('Technical SDG'!P12="","",IF($D13="","please complete",IF($D13&gt;'Technical SDG'!P12-1,":-)",CONCATENATE("increase until ",'Technical SDG'!P12))))</f>
        <v/>
      </c>
      <c r="S13" s="113" t="str">
        <f>IF('Technical SDG'!Q12="","",IF($D13="","please complete",IF($D13&gt;'Technical SDG'!Q12-1,":-)",CONCATENATE("increase until ",'Technical SDG'!Q12))))</f>
        <v/>
      </c>
      <c r="T13" s="113" t="str">
        <f>IF('Technical SDG'!R12="","",IF($D13="","please complete",IF($D13&gt;'Technical SDG'!R12-1,":-)",CONCATENATE("increase until ",'Technical SDG'!R12))))</f>
        <v/>
      </c>
      <c r="U13" s="113" t="str">
        <f>IF('Technical SDG'!S12="","",IF($D13="","please complete",IF($D13&gt;'Technical SDG'!S12-1,":-)",CONCATENATE("increase until ",'Technical SDG'!S12))))</f>
        <v/>
      </c>
      <c r="V13" s="113" t="str">
        <f>IF('Technical SDG'!T12="","",IF($D13="","please complete",IF($D13&gt;'Technical SDG'!T12-1,":-)",CONCATENATE("increase until ",'Technical SDG'!T12))))</f>
        <v/>
      </c>
      <c r="W13" s="212"/>
    </row>
    <row r="14" spans="1:23" ht="24" hidden="1" x14ac:dyDescent="0.2">
      <c r="A14" s="212"/>
      <c r="B14" s="35" t="str">
        <f>'Technical SDG'!B13</f>
        <v>Q1.11</v>
      </c>
      <c r="C14" s="106" t="str">
        <f>VLOOKUP(B14,'Chapter 1'!$C$6:$D$112,2,0)</f>
        <v>Jakým způsobem organizace zajišťuje procesy, čas a zdroje potřebné pro zlepšování procesů řízení HSE&amp;S?</v>
      </c>
      <c r="D14" s="107">
        <f>'Technical SDG'!C13</f>
        <v>4</v>
      </c>
      <c r="E14" s="107">
        <f t="shared" si="0"/>
        <v>17</v>
      </c>
      <c r="F14" s="113" t="str">
        <f>IF('Technical SDG'!D13="","",IF($D14="","please complete",IF($D14&gt;'Technical SDG'!D13-1,":-)",CONCATENATE("increase until ",'Technical SDG'!D13))))</f>
        <v/>
      </c>
      <c r="G14" s="113" t="str">
        <f>IF('Technical SDG'!E13="","",IF($D14="","please complete",IF($D14&gt;'Technical SDG'!E13-1,":-)",CONCATENATE("increase until ",'Technical SDG'!E13))))</f>
        <v/>
      </c>
      <c r="H14" s="113" t="str">
        <f>IF('Technical SDG'!F13="","",IF($D14="","please complete",IF($D14&gt;'Technical SDG'!F13-1,":-)",CONCATENATE("increase until ",'Technical SDG'!F13))))</f>
        <v/>
      </c>
      <c r="I14" s="113" t="str">
        <f>IF('Technical SDG'!G13="","",IF($D14="","please complete",IF($D14&gt;'Technical SDG'!G13-1,":-)",CONCATENATE("increase until ",'Technical SDG'!G13))))</f>
        <v/>
      </c>
      <c r="J14" s="113" t="str">
        <f>IF('Technical SDG'!H13="","",IF($D14="","please complete",IF($D14&gt;'Technical SDG'!H13-1,":-)",CONCATENATE("increase until ",'Technical SDG'!H13))))</f>
        <v/>
      </c>
      <c r="K14" s="113" t="str">
        <f>IF('Technical SDG'!I13="","",IF($D14="","please complete",IF($D14&gt;'Technical SDG'!I13-1,":-)",CONCATENATE("increase until ",'Technical SDG'!I13))))</f>
        <v/>
      </c>
      <c r="L14" s="113" t="str">
        <f>IF('Technical SDG'!J13="","",IF($D14="","please complete",IF($D14&gt;'Technical SDG'!J13-1,":-)",CONCATENATE("increase until ",'Technical SDG'!J13))))</f>
        <v/>
      </c>
      <c r="M14" s="113" t="str">
        <f>IF('Technical SDG'!K13="","",IF($D14="","please complete",IF($D14&gt;'Technical SDG'!K13-1,":-)",CONCATENATE("increase until ",'Technical SDG'!K13))))</f>
        <v/>
      </c>
      <c r="N14" s="113" t="str">
        <f>IF('Technical SDG'!L13="","",IF($D14="","please complete",IF($D14&gt;'Technical SDG'!L13-1,":-)",CONCATENATE("increase until ",'Technical SDG'!L13))))</f>
        <v/>
      </c>
      <c r="O14" s="113" t="str">
        <f>IF('Technical SDG'!M13="","",IF($D14="","please complete",IF($D14&gt;'Technical SDG'!M13-1,":-)",CONCATENATE("increase until ",'Technical SDG'!M13))))</f>
        <v/>
      </c>
      <c r="P14" s="113" t="str">
        <f>IF('Technical SDG'!N13="","",IF($D14="","please complete",IF($D14&gt;'Technical SDG'!N13-1,":-)",CONCATENATE("increase until ",'Technical SDG'!N13))))</f>
        <v/>
      </c>
      <c r="Q14" s="113" t="str">
        <f>IF('Technical SDG'!O13="","",IF($D14="","please complete",IF($D14&gt;'Technical SDG'!O13-1,":-)",CONCATENATE("increase until ",'Technical SDG'!O13))))</f>
        <v/>
      </c>
      <c r="R14" s="113" t="str">
        <f>IF('Technical SDG'!P13="","",IF($D14="","please complete",IF($D14&gt;'Technical SDG'!P13-1,":-)",CONCATENATE("increase until ",'Technical SDG'!P13))))</f>
        <v/>
      </c>
      <c r="S14" s="113" t="str">
        <f>IF('Technical SDG'!Q13="","",IF($D14="","please complete",IF($D14&gt;'Technical SDG'!Q13-1,":-)",CONCATENATE("increase until ",'Technical SDG'!Q13))))</f>
        <v/>
      </c>
      <c r="T14" s="113" t="str">
        <f>IF('Technical SDG'!R13="","",IF($D14="","please complete",IF($D14&gt;'Technical SDG'!R13-1,":-)",CONCATENATE("increase until ",'Technical SDG'!R13))))</f>
        <v/>
      </c>
      <c r="U14" s="113" t="str">
        <f>IF('Technical SDG'!S13="","",IF($D14="","please complete",IF($D14&gt;'Technical SDG'!S13-1,":-)",CONCATENATE("increase until ",'Technical SDG'!S13))))</f>
        <v/>
      </c>
      <c r="V14" s="113" t="str">
        <f>IF('Technical SDG'!T13="","",IF($D14="","please complete",IF($D14&gt;'Technical SDG'!T13-1,":-)",CONCATENATE("increase until ",'Technical SDG'!T13))))</f>
        <v/>
      </c>
      <c r="W14" s="212"/>
    </row>
    <row r="15" spans="1:23" ht="36" hidden="1" x14ac:dyDescent="0.2">
      <c r="A15" s="212"/>
      <c r="B15" s="35" t="str">
        <f>'Technical SDG'!B14</f>
        <v>Q1.12</v>
      </c>
      <c r="C15" s="106" t="str">
        <f>VLOOKUP(B15,'Chapter 1'!$C$6:$D$112,2,0)</f>
        <v>Jak organizace zajišťuje, že zaměstnanci jsou si vědomi politik a procesů týkajících se zdraví, bezpečnosti, životního prostředí, energetiky a udržitelnosti?</v>
      </c>
      <c r="D15" s="107">
        <f>'Technical SDG'!C14</f>
        <v>3</v>
      </c>
      <c r="E15" s="107">
        <f t="shared" si="0"/>
        <v>17</v>
      </c>
      <c r="F15" s="113" t="str">
        <f>IF('Technical SDG'!D14="","",IF($D15="","please complete",IF($D15&gt;'Technical SDG'!D14-1,":-)",CONCATENATE("increase until ",'Technical SDG'!D14))))</f>
        <v/>
      </c>
      <c r="G15" s="113" t="str">
        <f>IF('Technical SDG'!E14="","",IF($D15="","please complete",IF($D15&gt;'Technical SDG'!E14-1,":-)",CONCATENATE("increase until ",'Technical SDG'!E14))))</f>
        <v/>
      </c>
      <c r="H15" s="113" t="str">
        <f>IF('Technical SDG'!F14="","",IF($D15="","please complete",IF($D15&gt;'Technical SDG'!F14-1,":-)",CONCATENATE("increase until ",'Technical SDG'!F14))))</f>
        <v/>
      </c>
      <c r="I15" s="113" t="str">
        <f>IF('Technical SDG'!G14="","",IF($D15="","please complete",IF($D15&gt;'Technical SDG'!G14-1,":-)",CONCATENATE("increase until ",'Technical SDG'!G14))))</f>
        <v/>
      </c>
      <c r="J15" s="113" t="str">
        <f>IF('Technical SDG'!H14="","",IF($D15="","please complete",IF($D15&gt;'Technical SDG'!H14-1,":-)",CONCATENATE("increase until ",'Technical SDG'!H14))))</f>
        <v/>
      </c>
      <c r="K15" s="113" t="str">
        <f>IF('Technical SDG'!I14="","",IF($D15="","please complete",IF($D15&gt;'Technical SDG'!I14-1,":-)",CONCATENATE("increase until ",'Technical SDG'!I14))))</f>
        <v/>
      </c>
      <c r="L15" s="113" t="str">
        <f>IF('Technical SDG'!J14="","",IF($D15="","please complete",IF($D15&gt;'Technical SDG'!J14-1,":-)",CONCATENATE("increase until ",'Technical SDG'!J14))))</f>
        <v/>
      </c>
      <c r="M15" s="113" t="str">
        <f>IF('Technical SDG'!K14="","",IF($D15="","please complete",IF($D15&gt;'Technical SDG'!K14-1,":-)",CONCATENATE("increase until ",'Technical SDG'!K14))))</f>
        <v/>
      </c>
      <c r="N15" s="113" t="str">
        <f>IF('Technical SDG'!L14="","",IF($D15="","please complete",IF($D15&gt;'Technical SDG'!L14-1,":-)",CONCATENATE("increase until ",'Technical SDG'!L14))))</f>
        <v/>
      </c>
      <c r="O15" s="113" t="str">
        <f>IF('Technical SDG'!M14="","",IF($D15="","please complete",IF($D15&gt;'Technical SDG'!M14-1,":-)",CONCATENATE("increase until ",'Technical SDG'!M14))))</f>
        <v/>
      </c>
      <c r="P15" s="113" t="str">
        <f>IF('Technical SDG'!N14="","",IF($D15="","please complete",IF($D15&gt;'Technical SDG'!N14-1,":-)",CONCATENATE("increase until ",'Technical SDG'!N14))))</f>
        <v/>
      </c>
      <c r="Q15" s="113" t="str">
        <f>IF('Technical SDG'!O14="","",IF($D15="","please complete",IF($D15&gt;'Technical SDG'!O14-1,":-)",CONCATENATE("increase until ",'Technical SDG'!O14))))</f>
        <v/>
      </c>
      <c r="R15" s="113" t="str">
        <f>IF('Technical SDG'!P14="","",IF($D15="","please complete",IF($D15&gt;'Technical SDG'!P14-1,":-)",CONCATENATE("increase until ",'Technical SDG'!P14))))</f>
        <v/>
      </c>
      <c r="S15" s="113" t="str">
        <f>IF('Technical SDG'!Q14="","",IF($D15="","please complete",IF($D15&gt;'Technical SDG'!Q14-1,":-)",CONCATENATE("increase until ",'Technical SDG'!Q14))))</f>
        <v/>
      </c>
      <c r="T15" s="113" t="str">
        <f>IF('Technical SDG'!R14="","",IF($D15="","please complete",IF($D15&gt;'Technical SDG'!R14-1,":-)",CONCATENATE("increase until ",'Technical SDG'!R14))))</f>
        <v/>
      </c>
      <c r="U15" s="113" t="str">
        <f>IF('Technical SDG'!S14="","",IF($D15="","please complete",IF($D15&gt;'Technical SDG'!S14-1,":-)",CONCATENATE("increase until ",'Technical SDG'!S14))))</f>
        <v/>
      </c>
      <c r="V15" s="113" t="str">
        <f>IF('Technical SDG'!T14="","",IF($D15="","please complete",IF($D15&gt;'Technical SDG'!T14-1,":-)",CONCATENATE("increase until ",'Technical SDG'!T14))))</f>
        <v/>
      </c>
      <c r="W15" s="212"/>
    </row>
    <row r="16" spans="1:23" ht="24" hidden="1" x14ac:dyDescent="0.2">
      <c r="A16" s="212"/>
      <c r="B16" s="35" t="str">
        <f>'Technical SDG'!B15</f>
        <v>Q1.13</v>
      </c>
      <c r="C16" s="106" t="str">
        <f>VLOOKUP(B16,'Chapter 1'!$C$6:$D$112,2,0)</f>
        <v>Jakým způsobem organizace zajišťuje správné kompetence pracovníků, pokud jde o aspekty HSE&amp;S týkající se jejich práce?</v>
      </c>
      <c r="D16" s="107">
        <f>'Technical SDG'!C15</f>
        <v>3</v>
      </c>
      <c r="E16" s="107">
        <f t="shared" si="0"/>
        <v>17</v>
      </c>
      <c r="F16" s="113" t="str">
        <f>IF('Technical SDG'!D15="","",IF($D16="","please complete",IF($D16&gt;'Technical SDG'!D15-1,":-)",CONCATENATE("increase until ",'Technical SDG'!D15))))</f>
        <v/>
      </c>
      <c r="G16" s="113" t="str">
        <f>IF('Technical SDG'!E15="","",IF($D16="","please complete",IF($D16&gt;'Technical SDG'!E15-1,":-)",CONCATENATE("increase until ",'Technical SDG'!E15))))</f>
        <v/>
      </c>
      <c r="H16" s="113" t="str">
        <f>IF('Technical SDG'!F15="","",IF($D16="","please complete",IF($D16&gt;'Technical SDG'!F15-1,":-)",CONCATENATE("increase until ",'Technical SDG'!F15))))</f>
        <v/>
      </c>
      <c r="I16" s="113" t="str">
        <f>IF('Technical SDG'!G15="","",IF($D16="","please complete",IF($D16&gt;'Technical SDG'!G15-1,":-)",CONCATENATE("increase until ",'Technical SDG'!G15))))</f>
        <v/>
      </c>
      <c r="J16" s="113" t="str">
        <f>IF('Technical SDG'!H15="","",IF($D16="","please complete",IF($D16&gt;'Technical SDG'!H15-1,":-)",CONCATENATE("increase until ",'Technical SDG'!H15))))</f>
        <v/>
      </c>
      <c r="K16" s="113" t="str">
        <f>IF('Technical SDG'!I15="","",IF($D16="","please complete",IF($D16&gt;'Technical SDG'!I15-1,":-)",CONCATENATE("increase until ",'Technical SDG'!I15))))</f>
        <v/>
      </c>
      <c r="L16" s="113" t="str">
        <f>IF('Technical SDG'!J15="","",IF($D16="","please complete",IF($D16&gt;'Technical SDG'!J15-1,":-)",CONCATENATE("increase until ",'Technical SDG'!J15))))</f>
        <v/>
      </c>
      <c r="M16" s="113" t="str">
        <f>IF('Technical SDG'!K15="","",IF($D16="","please complete",IF($D16&gt;'Technical SDG'!K15-1,":-)",CONCATENATE("increase until ",'Technical SDG'!K15))))</f>
        <v/>
      </c>
      <c r="N16" s="113" t="str">
        <f>IF('Technical SDG'!L15="","",IF($D16="","please complete",IF($D16&gt;'Technical SDG'!L15-1,":-)",CONCATENATE("increase until ",'Technical SDG'!L15))))</f>
        <v/>
      </c>
      <c r="O16" s="113" t="str">
        <f>IF('Technical SDG'!M15="","",IF($D16="","please complete",IF($D16&gt;'Technical SDG'!M15-1,":-)",CONCATENATE("increase until ",'Technical SDG'!M15))))</f>
        <v/>
      </c>
      <c r="P16" s="113" t="str">
        <f>IF('Technical SDG'!N15="","",IF($D16="","please complete",IF($D16&gt;'Technical SDG'!N15-1,":-)",CONCATENATE("increase until ",'Technical SDG'!N15))))</f>
        <v/>
      </c>
      <c r="Q16" s="113" t="str">
        <f>IF('Technical SDG'!O15="","",IF($D16="","please complete",IF($D16&gt;'Technical SDG'!O15-1,":-)",CONCATENATE("increase until ",'Technical SDG'!O15))))</f>
        <v/>
      </c>
      <c r="R16" s="113" t="str">
        <f>IF('Technical SDG'!P15="","",IF($D16="","please complete",IF($D16&gt;'Technical SDG'!P15-1,":-)",CONCATENATE("increase until ",'Technical SDG'!P15))))</f>
        <v/>
      </c>
      <c r="S16" s="113" t="str">
        <f>IF('Technical SDG'!Q15="","",IF($D16="","please complete",IF($D16&gt;'Technical SDG'!Q15-1,":-)",CONCATENATE("increase until ",'Technical SDG'!Q15))))</f>
        <v/>
      </c>
      <c r="T16" s="113" t="str">
        <f>IF('Technical SDG'!R15="","",IF($D16="","please complete",IF($D16&gt;'Technical SDG'!R15-1,":-)",CONCATENATE("increase until ",'Technical SDG'!R15))))</f>
        <v/>
      </c>
      <c r="U16" s="113" t="str">
        <f>IF('Technical SDG'!S15="","",IF($D16="","please complete",IF($D16&gt;'Technical SDG'!S15-1,":-)",CONCATENATE("increase until ",'Technical SDG'!S15))))</f>
        <v/>
      </c>
      <c r="V16" s="113" t="str">
        <f>IF('Technical SDG'!T15="","",IF($D16="","please complete",IF($D16&gt;'Technical SDG'!T15-1,":-)",CONCATENATE("increase until ",'Technical SDG'!T15))))</f>
        <v/>
      </c>
      <c r="W16" s="212"/>
    </row>
    <row r="17" spans="1:23" hidden="1" x14ac:dyDescent="0.2">
      <c r="A17" s="212"/>
      <c r="B17" s="35" t="str">
        <f>'Technical SDG'!B16</f>
        <v>Q1.14</v>
      </c>
      <c r="C17" s="106" t="str">
        <f>VLOOKUP(B17,'Chapter 1'!$C$6:$D$112,2,0)</f>
        <v>Jaká je struktura zapojení zaměstnanců?</v>
      </c>
      <c r="D17" s="107">
        <f>'Technical SDG'!C16</f>
        <v>3</v>
      </c>
      <c r="E17" s="107">
        <f t="shared" si="0"/>
        <v>17</v>
      </c>
      <c r="F17" s="113" t="str">
        <f>IF('Technical SDG'!D16="","",IF($D17="","please complete",IF($D17&gt;'Technical SDG'!D16-1,":-)",CONCATENATE("increase until ",'Technical SDG'!D16))))</f>
        <v/>
      </c>
      <c r="G17" s="113" t="str">
        <f>IF('Technical SDG'!E16="","",IF($D17="","please complete",IF($D17&gt;'Technical SDG'!E16-1,":-)",CONCATENATE("increase until ",'Technical SDG'!E16))))</f>
        <v/>
      </c>
      <c r="H17" s="113" t="str">
        <f>IF('Technical SDG'!F16="","",IF($D17="","please complete",IF($D17&gt;'Technical SDG'!F16-1,":-)",CONCATENATE("increase until ",'Technical SDG'!F16))))</f>
        <v/>
      </c>
      <c r="I17" s="113" t="str">
        <f>IF('Technical SDG'!G16="","",IF($D17="","please complete",IF($D17&gt;'Technical SDG'!G16-1,":-)",CONCATENATE("increase until ",'Technical SDG'!G16))))</f>
        <v/>
      </c>
      <c r="J17" s="113" t="str">
        <f>IF('Technical SDG'!H16="","",IF($D17="","please complete",IF($D17&gt;'Technical SDG'!H16-1,":-)",CONCATENATE("increase until ",'Technical SDG'!H16))))</f>
        <v/>
      </c>
      <c r="K17" s="113" t="str">
        <f>IF('Technical SDG'!I16="","",IF($D17="","please complete",IF($D17&gt;'Technical SDG'!I16-1,":-)",CONCATENATE("increase until ",'Technical SDG'!I16))))</f>
        <v/>
      </c>
      <c r="L17" s="113" t="str">
        <f>IF('Technical SDG'!J16="","",IF($D17="","please complete",IF($D17&gt;'Technical SDG'!J16-1,":-)",CONCATENATE("increase until ",'Technical SDG'!J16))))</f>
        <v/>
      </c>
      <c r="M17" s="113" t="str">
        <f>IF('Technical SDG'!K16="","",IF($D17="","please complete",IF($D17&gt;'Technical SDG'!K16-1,":-)",CONCATENATE("increase until ",'Technical SDG'!K16))))</f>
        <v/>
      </c>
      <c r="N17" s="113" t="str">
        <f>IF('Technical SDG'!L16="","",IF($D17="","please complete",IF($D17&gt;'Technical SDG'!L16-1,":-)",CONCATENATE("increase until ",'Technical SDG'!L16))))</f>
        <v/>
      </c>
      <c r="O17" s="113" t="str">
        <f>IF('Technical SDG'!M16="","",IF($D17="","please complete",IF($D17&gt;'Technical SDG'!M16-1,":-)",CONCATENATE("increase until ",'Technical SDG'!M16))))</f>
        <v/>
      </c>
      <c r="P17" s="113" t="str">
        <f>IF('Technical SDG'!N16="","",IF($D17="","please complete",IF($D17&gt;'Technical SDG'!N16-1,":-)",CONCATENATE("increase until ",'Technical SDG'!N16))))</f>
        <v/>
      </c>
      <c r="Q17" s="113" t="str">
        <f>IF('Technical SDG'!O16="","",IF($D17="","please complete",IF($D17&gt;'Technical SDG'!O16-1,":-)",CONCATENATE("increase until ",'Technical SDG'!O16))))</f>
        <v/>
      </c>
      <c r="R17" s="113" t="str">
        <f>IF('Technical SDG'!P16="","",IF($D17="","please complete",IF($D17&gt;'Technical SDG'!P16-1,":-)",CONCATENATE("increase until ",'Technical SDG'!P16))))</f>
        <v/>
      </c>
      <c r="S17" s="113" t="str">
        <f>IF('Technical SDG'!Q16="","",IF($D17="","please complete",IF($D17&gt;'Technical SDG'!Q16-1,":-)",CONCATENATE("increase until ",'Technical SDG'!Q16))))</f>
        <v/>
      </c>
      <c r="T17" s="113" t="str">
        <f>IF('Technical SDG'!R16="","",IF($D17="","please complete",IF($D17&gt;'Technical SDG'!R16-1,":-)",CONCATENATE("increase until ",'Technical SDG'!R16))))</f>
        <v/>
      </c>
      <c r="U17" s="113" t="str">
        <f>IF('Technical SDG'!S16="","",IF($D17="","please complete",IF($D17&gt;'Technical SDG'!S16-1,":-)",CONCATENATE("increase until ",'Technical SDG'!S16))))</f>
        <v/>
      </c>
      <c r="V17" s="113" t="str">
        <f>IF('Technical SDG'!T16="","",IF($D17="","please complete",IF($D17&gt;'Technical SDG'!T16-1,":-)",CONCATENATE("increase until ",'Technical SDG'!T16))))</f>
        <v/>
      </c>
      <c r="W17" s="212"/>
    </row>
    <row r="18" spans="1:23" hidden="1" x14ac:dyDescent="0.2">
      <c r="A18" s="212"/>
      <c r="B18" s="35" t="str">
        <f>'Technical SDG'!B17</f>
        <v>Q1.15</v>
      </c>
      <c r="C18" s="106" t="str">
        <f>VLOOKUP(B18,'Chapter 1'!$C$6:$D$112,2,0)</f>
        <v>Jakým způsobem se řídí dokumentace HSE&amp;S?</v>
      </c>
      <c r="D18" s="107">
        <f>'Technical SDG'!C17</f>
        <v>4</v>
      </c>
      <c r="E18" s="107">
        <f t="shared" si="0"/>
        <v>17</v>
      </c>
      <c r="F18" s="113" t="str">
        <f>IF('Technical SDG'!D17="","",IF($D18="","please complete",IF($D18&gt;'Technical SDG'!D17-1,":-)",CONCATENATE("increase until ",'Technical SDG'!D17))))</f>
        <v/>
      </c>
      <c r="G18" s="113" t="str">
        <f>IF('Technical SDG'!E17="","",IF($D18="","please complete",IF($D18&gt;'Technical SDG'!E17-1,":-)",CONCATENATE("increase until ",'Technical SDG'!E17))))</f>
        <v/>
      </c>
      <c r="H18" s="113" t="str">
        <f>IF('Technical SDG'!F17="","",IF($D18="","please complete",IF($D18&gt;'Technical SDG'!F17-1,":-)",CONCATENATE("increase until ",'Technical SDG'!F17))))</f>
        <v/>
      </c>
      <c r="I18" s="113" t="str">
        <f>IF('Technical SDG'!G17="","",IF($D18="","please complete",IF($D18&gt;'Technical SDG'!G17-1,":-)",CONCATENATE("increase until ",'Technical SDG'!G17))))</f>
        <v/>
      </c>
      <c r="J18" s="113" t="str">
        <f>IF('Technical SDG'!H17="","",IF($D18="","please complete",IF($D18&gt;'Technical SDG'!H17-1,":-)",CONCATENATE("increase until ",'Technical SDG'!H17))))</f>
        <v/>
      </c>
      <c r="K18" s="113" t="str">
        <f>IF('Technical SDG'!I17="","",IF($D18="","please complete",IF($D18&gt;'Technical SDG'!I17-1,":-)",CONCATENATE("increase until ",'Technical SDG'!I17))))</f>
        <v/>
      </c>
      <c r="L18" s="113" t="str">
        <f>IF('Technical SDG'!J17="","",IF($D18="","please complete",IF($D18&gt;'Technical SDG'!J17-1,":-)",CONCATENATE("increase until ",'Technical SDG'!J17))))</f>
        <v/>
      </c>
      <c r="M18" s="113" t="str">
        <f>IF('Technical SDG'!K17="","",IF($D18="","please complete",IF($D18&gt;'Technical SDG'!K17-1,":-)",CONCATENATE("increase until ",'Technical SDG'!K17))))</f>
        <v/>
      </c>
      <c r="N18" s="113" t="str">
        <f>IF('Technical SDG'!L17="","",IF($D18="","please complete",IF($D18&gt;'Technical SDG'!L17-1,":-)",CONCATENATE("increase until ",'Technical SDG'!L17))))</f>
        <v/>
      </c>
      <c r="O18" s="113" t="str">
        <f>IF('Technical SDG'!M17="","",IF($D18="","please complete",IF($D18&gt;'Technical SDG'!M17-1,":-)",CONCATENATE("increase until ",'Technical SDG'!M17))))</f>
        <v/>
      </c>
      <c r="P18" s="113" t="str">
        <f>IF('Technical SDG'!N17="","",IF($D18="","please complete",IF($D18&gt;'Technical SDG'!N17-1,":-)",CONCATENATE("increase until ",'Technical SDG'!N17))))</f>
        <v/>
      </c>
      <c r="Q18" s="113" t="str">
        <f>IF('Technical SDG'!O17="","",IF($D18="","please complete",IF($D18&gt;'Technical SDG'!O17-1,":-)",CONCATENATE("increase until ",'Technical SDG'!O17))))</f>
        <v/>
      </c>
      <c r="R18" s="113" t="str">
        <f>IF('Technical SDG'!P17="","",IF($D18="","please complete",IF($D18&gt;'Technical SDG'!P17-1,":-)",CONCATENATE("increase until ",'Technical SDG'!P17))))</f>
        <v/>
      </c>
      <c r="S18" s="113" t="str">
        <f>IF('Technical SDG'!Q17="","",IF($D18="","please complete",IF($D18&gt;'Technical SDG'!Q17-1,":-)",CONCATENATE("increase until ",'Technical SDG'!Q17))))</f>
        <v/>
      </c>
      <c r="T18" s="113" t="str">
        <f>IF('Technical SDG'!R17="","",IF($D18="","please complete",IF($D18&gt;'Technical SDG'!R17-1,":-)",CONCATENATE("increase until ",'Technical SDG'!R17))))</f>
        <v/>
      </c>
      <c r="U18" s="113" t="str">
        <f>IF('Technical SDG'!S17="","",IF($D18="","please complete",IF($D18&gt;'Technical SDG'!S17-1,":-)",CONCATENATE("increase until ",'Technical SDG'!S17))))</f>
        <v/>
      </c>
      <c r="V18" s="113" t="str">
        <f>IF('Technical SDG'!T17="","",IF($D18="","please complete",IF($D18&gt;'Technical SDG'!T17-1,":-)",CONCATENATE("increase until ",'Technical SDG'!T17))))</f>
        <v/>
      </c>
      <c r="W18" s="212"/>
    </row>
    <row r="19" spans="1:23" ht="36" hidden="1" x14ac:dyDescent="0.2">
      <c r="A19" s="212"/>
      <c r="B19" s="35" t="str">
        <f>'Technical SDG'!B18</f>
        <v>Q1.16</v>
      </c>
      <c r="C19" s="106" t="str">
        <f>VLOOKUP(B19,'Chapter 1'!$C$6:$D$112,2,0)</f>
        <v>Jakým způsobem jsou řízeny změny potenciálně ovlivňující HSE&amp;S (zdraví, bezpečnost, životní prostředí, energetiku a udržitelnost)?</v>
      </c>
      <c r="D19" s="107">
        <f>'Technical SDG'!C18</f>
        <v>3</v>
      </c>
      <c r="E19" s="107">
        <f t="shared" si="0"/>
        <v>17</v>
      </c>
      <c r="F19" s="114" t="str">
        <f>IF('Technical SDG'!D18="","",IF($D19="","please complete",IF($D19&gt;'Technical SDG'!D18-1,":-)",CONCATENATE("increase until ",'Technical SDG'!D18))))</f>
        <v/>
      </c>
      <c r="G19" s="114" t="str">
        <f>IF('Technical SDG'!E18="","",IF($D19="","please complete",IF($D19&gt;'Technical SDG'!E18-1,":-)",CONCATENATE("increase until ",'Technical SDG'!E18))))</f>
        <v/>
      </c>
      <c r="H19" s="114" t="str">
        <f>IF('Technical SDG'!F18="","",IF($D19="","please complete",IF($D19&gt;'Technical SDG'!F18-1,":-)",CONCATENATE("increase until ",'Technical SDG'!F18))))</f>
        <v/>
      </c>
      <c r="I19" s="114" t="str">
        <f>IF('Technical SDG'!G18="","",IF($D19="","please complete",IF($D19&gt;'Technical SDG'!G18-1,":-)",CONCATENATE("increase until ",'Technical SDG'!G18))))</f>
        <v/>
      </c>
      <c r="J19" s="114" t="str">
        <f>IF('Technical SDG'!H18="","",IF($D19="","please complete",IF($D19&gt;'Technical SDG'!H18-1,":-)",CONCATENATE("increase until ",'Technical SDG'!H18))))</f>
        <v/>
      </c>
      <c r="K19" s="114" t="str">
        <f>IF('Technical SDG'!I18="","",IF($D19="","please complete",IF($D19&gt;'Technical SDG'!I18-1,":-)",CONCATENATE("increase until ",'Technical SDG'!I18))))</f>
        <v/>
      </c>
      <c r="L19" s="114" t="str">
        <f>IF('Technical SDG'!J18="","",IF($D19="","please complete",IF($D19&gt;'Technical SDG'!J18-1,":-)",CONCATENATE("increase until ",'Technical SDG'!J18))))</f>
        <v/>
      </c>
      <c r="M19" s="114" t="str">
        <f>IF('Technical SDG'!K18="","",IF($D19="","please complete",IF($D19&gt;'Technical SDG'!K18-1,":-)",CONCATENATE("increase until ",'Technical SDG'!K18))))</f>
        <v/>
      </c>
      <c r="N19" s="114" t="str">
        <f>IF('Technical SDG'!L18="","",IF($D19="","please complete",IF($D19&gt;'Technical SDG'!L18-1,":-)",CONCATENATE("increase until ",'Technical SDG'!L18))))</f>
        <v/>
      </c>
      <c r="O19" s="114" t="str">
        <f>IF('Technical SDG'!M18="","",IF($D19="","please complete",IF($D19&gt;'Technical SDG'!M18-1,":-)",CONCATENATE("increase until ",'Technical SDG'!M18))))</f>
        <v/>
      </c>
      <c r="P19" s="114" t="str">
        <f>IF('Technical SDG'!N18="","",IF($D19="","please complete",IF($D19&gt;'Technical SDG'!N18-1,":-)",CONCATENATE("increase until ",'Technical SDG'!N18))))</f>
        <v/>
      </c>
      <c r="Q19" s="114" t="str">
        <f>IF('Technical SDG'!O18="","",IF($D19="","please complete",IF($D19&gt;'Technical SDG'!O18-1,":-)",CONCATENATE("increase until ",'Technical SDG'!O18))))</f>
        <v/>
      </c>
      <c r="R19" s="114" t="str">
        <f>IF('Technical SDG'!P18="","",IF($D19="","please complete",IF($D19&gt;'Technical SDG'!P18-1,":-)",CONCATENATE("increase until ",'Technical SDG'!P18))))</f>
        <v/>
      </c>
      <c r="S19" s="114" t="str">
        <f>IF('Technical SDG'!Q18="","",IF($D19="","please complete",IF($D19&gt;'Technical SDG'!Q18-1,":-)",CONCATENATE("increase until ",'Technical SDG'!Q18))))</f>
        <v/>
      </c>
      <c r="T19" s="114" t="str">
        <f>IF('Technical SDG'!R18="","",IF($D19="","please complete",IF($D19&gt;'Technical SDG'!R18-1,":-)",CONCATENATE("increase until ",'Technical SDG'!R18))))</f>
        <v/>
      </c>
      <c r="U19" s="114" t="str">
        <f>IF('Technical SDG'!S18="","",IF($D19="","please complete",IF($D19&gt;'Technical SDG'!S18-1,":-)",CONCATENATE("increase until ",'Technical SDG'!S18))))</f>
        <v/>
      </c>
      <c r="V19" s="114" t="str">
        <f>IF('Technical SDG'!T18="","",IF($D19="","please complete",IF($D19&gt;'Technical SDG'!T18-1,":-)",CONCATENATE("increase until ",'Technical SDG'!T18))))</f>
        <v/>
      </c>
      <c r="W19" s="212"/>
    </row>
    <row r="20" spans="1:23" x14ac:dyDescent="0.2">
      <c r="A20" s="212"/>
      <c r="B20" s="225"/>
      <c r="C20" s="226"/>
      <c r="D20" s="227"/>
      <c r="E20" s="230"/>
      <c r="F20" s="229"/>
      <c r="G20" s="229"/>
      <c r="H20" s="229"/>
      <c r="I20" s="229"/>
      <c r="J20" s="229"/>
      <c r="K20" s="229"/>
      <c r="L20" s="229"/>
      <c r="M20" s="229"/>
      <c r="N20" s="229"/>
      <c r="O20" s="229"/>
      <c r="P20" s="229"/>
      <c r="Q20" s="229"/>
      <c r="R20" s="229"/>
      <c r="S20" s="229"/>
      <c r="T20" s="229"/>
      <c r="U20" s="229"/>
      <c r="V20" s="229"/>
      <c r="W20" s="212"/>
    </row>
    <row r="21" spans="1:23" ht="34.5" customHeight="1" x14ac:dyDescent="0.2">
      <c r="A21" s="212"/>
      <c r="B21" s="35" t="str">
        <f>'Technical SDG'!B20</f>
        <v>Q2.1</v>
      </c>
      <c r="C21" s="106" t="str">
        <f>VLOOKUP(B21,'Chapter 2'!$C$6:$D$278,2,0)</f>
        <v>Jak se management zavázal k ochraně zdraví a bezpečnosti při práci (dále jen "BOZP")?</v>
      </c>
      <c r="D21" s="107">
        <f>'Technical SDG'!C20</f>
        <v>3</v>
      </c>
      <c r="E21" s="107">
        <f t="shared" si="0"/>
        <v>16</v>
      </c>
      <c r="F21" s="115" t="str">
        <f>IF('Technical SDG'!D20="","",IF($D21="","please complete",IF($D21&gt;'Technical SDG'!D20-1,":-)",CONCATENATE("increase until ",'Technical SDG'!D20))))</f>
        <v/>
      </c>
      <c r="G21" s="115" t="str">
        <f>IF('Technical SDG'!E20="","",IF($D21="","please complete",IF($D21&gt;'Technical SDG'!E20-1,":-)",CONCATENATE("increase until ",'Technical SDG'!E20))))</f>
        <v/>
      </c>
      <c r="H21" s="115" t="str">
        <f>IF('Technical SDG'!F20="","",IF($D21="","please complete",IF($D21&gt;'Technical SDG'!F20-1,":-)",CONCATENATE("increase until ",'Technical SDG'!F20))))</f>
        <v/>
      </c>
      <c r="I21" s="115" t="str">
        <f>IF('Technical SDG'!G20="","",IF($D21="","please complete",IF($D21&gt;'Technical SDG'!G20-1,":-)",CONCATENATE("increase until ",'Technical SDG'!G20))))</f>
        <v/>
      </c>
      <c r="J21" s="115" t="str">
        <f>IF('Technical SDG'!H20="","",IF($D21="","please complete",IF($D21&gt;'Technical SDG'!H20-1,":-)",CONCATENATE("increase until ",'Technical SDG'!H20))))</f>
        <v/>
      </c>
      <c r="K21" s="115" t="str">
        <f>IF('Technical SDG'!I20="","",IF($D21="","please complete",IF($D21&gt;'Technical SDG'!I20-1,":-)",CONCATENATE("increase until ",'Technical SDG'!I20))))</f>
        <v/>
      </c>
      <c r="L21" s="115" t="str">
        <f>IF('Technical SDG'!J20="","",IF($D21="","please complete",IF($D21&gt;'Technical SDG'!J20-1,":-)",CONCATENATE("increase until ",'Technical SDG'!J20))))</f>
        <v/>
      </c>
      <c r="M21" s="115" t="str">
        <f>IF('Technical SDG'!K20="","",IF($D21="","please complete",IF($D21&gt;'Technical SDG'!K20-1,":-)",CONCATENATE("increase until ",'Technical SDG'!K20))))</f>
        <v>:-)</v>
      </c>
      <c r="N21" s="115" t="str">
        <f>IF('Technical SDG'!L20="","",IF($D21="","please complete",IF($D21&gt;'Technical SDG'!L20-1,":-)",CONCATENATE("increase until ",'Technical SDG'!L20))))</f>
        <v/>
      </c>
      <c r="O21" s="115" t="str">
        <f>IF('Technical SDG'!M20="","",IF($D21="","please complete",IF($D21&gt;'Technical SDG'!M20-1,":-)",CONCATENATE("increase until ",'Technical SDG'!M20))))</f>
        <v/>
      </c>
      <c r="P21" s="115" t="str">
        <f>IF('Technical SDG'!N20="","",IF($D21="","please complete",IF($D21&gt;'Technical SDG'!N20-1,":-)",CONCATENATE("increase until ",'Technical SDG'!N20))))</f>
        <v/>
      </c>
      <c r="Q21" s="115" t="str">
        <f>IF('Technical SDG'!O20="","",IF($D21="","please complete",IF($D21&gt;'Technical SDG'!O20-1,":-)",CONCATENATE("increase until ",'Technical SDG'!O20))))</f>
        <v/>
      </c>
      <c r="R21" s="115" t="str">
        <f>IF('Technical SDG'!P20="","",IF($D21="","please complete",IF($D21&gt;'Technical SDG'!P20-1,":-)",CONCATENATE("increase until ",'Technical SDG'!P20))))</f>
        <v/>
      </c>
      <c r="S21" s="115" t="str">
        <f>IF('Technical SDG'!Q20="","",IF($D21="","please complete",IF($D21&gt;'Technical SDG'!Q20-1,":-)",CONCATENATE("increase until ",'Technical SDG'!Q20))))</f>
        <v/>
      </c>
      <c r="T21" s="115" t="str">
        <f>IF('Technical SDG'!R20="","",IF($D21="","please complete",IF($D21&gt;'Technical SDG'!R20-1,":-)",CONCATENATE("increase until ",'Technical SDG'!R20))))</f>
        <v/>
      </c>
      <c r="U21" s="115" t="str">
        <f>IF('Technical SDG'!S20="","",IF($D21="","please complete",IF($D21&gt;'Technical SDG'!S20-1,":-)",CONCATENATE("increase until ",'Technical SDG'!S20))))</f>
        <v/>
      </c>
      <c r="V21" s="115" t="str">
        <f>IF('Technical SDG'!T20="","",IF($D21="","please complete",IF($D21&gt;'Technical SDG'!T20-1,":-)",CONCATENATE("increase until ",'Technical SDG'!T20))))</f>
        <v/>
      </c>
      <c r="W21" s="212"/>
    </row>
    <row r="22" spans="1:23" ht="34.5" customHeight="1" x14ac:dyDescent="0.2">
      <c r="A22" s="212"/>
      <c r="B22" s="35" t="str">
        <f>'Technical SDG'!B21</f>
        <v>Q2.2</v>
      </c>
      <c r="C22" s="106" t="str">
        <f>VLOOKUP(B22,'Chapter 2'!$C$6:$D$278,2,0)</f>
        <v>Jakým způsobem se určují rizika a expozice v souvislosti s BOZP?</v>
      </c>
      <c r="D22" s="107">
        <f>'Technical SDG'!C21</f>
        <v>4</v>
      </c>
      <c r="E22" s="107">
        <f t="shared" si="0"/>
        <v>16</v>
      </c>
      <c r="F22" s="113" t="str">
        <f>IF('Technical SDG'!D21="","",IF($D22="","please complete",IF($D22&gt;'Technical SDG'!D21-1,":-)",CONCATENATE("increase until ",'Technical SDG'!D21))))</f>
        <v/>
      </c>
      <c r="G22" s="113" t="str">
        <f>IF('Technical SDG'!E21="","",IF($D22="","please complete",IF($D22&gt;'Technical SDG'!E21-1,":-)",CONCATENATE("increase until ",'Technical SDG'!E21))))</f>
        <v/>
      </c>
      <c r="H22" s="113" t="str">
        <f>IF('Technical SDG'!F21="","",IF($D22="","please complete",IF($D22&gt;'Technical SDG'!F21-1,":-)",CONCATENATE("increase until ",'Technical SDG'!F21))))</f>
        <v/>
      </c>
      <c r="I22" s="113" t="str">
        <f>IF('Technical SDG'!G21="","",IF($D22="","please complete",IF($D22&gt;'Technical SDG'!G21-1,":-)",CONCATENATE("increase until ",'Technical SDG'!G21))))</f>
        <v/>
      </c>
      <c r="J22" s="113" t="str">
        <f>IF('Technical SDG'!H21="","",IF($D22="","please complete",IF($D22&gt;'Technical SDG'!H21-1,":-)",CONCATENATE("increase until ",'Technical SDG'!H21))))</f>
        <v/>
      </c>
      <c r="K22" s="113" t="str">
        <f>IF('Technical SDG'!I21="","",IF($D22="","please complete",IF($D22&gt;'Technical SDG'!I21-1,":-)",CONCATENATE("increase until ",'Technical SDG'!I21))))</f>
        <v/>
      </c>
      <c r="L22" s="113" t="str">
        <f>IF('Technical SDG'!J21="","",IF($D22="","please complete",IF($D22&gt;'Technical SDG'!J21-1,":-)",CONCATENATE("increase until ",'Technical SDG'!J21))))</f>
        <v/>
      </c>
      <c r="M22" s="113" t="str">
        <f>IF('Technical SDG'!K21="","",IF($D22="","please complete",IF($D22&gt;'Technical SDG'!K21-1,":-)",CONCATENATE("increase until ",'Technical SDG'!K21))))</f>
        <v>:-)</v>
      </c>
      <c r="N22" s="113" t="str">
        <f>IF('Technical SDG'!L21="","",IF($D22="","please complete",IF($D22&gt;'Technical SDG'!L21-1,":-)",CONCATENATE("increase until ",'Technical SDG'!L21))))</f>
        <v/>
      </c>
      <c r="O22" s="113" t="str">
        <f>IF('Technical SDG'!M21="","",IF($D22="","please complete",IF($D22&gt;'Technical SDG'!M21-1,":-)",CONCATENATE("increase until ",'Technical SDG'!M21))))</f>
        <v/>
      </c>
      <c r="P22" s="113" t="str">
        <f>IF('Technical SDG'!N21="","",IF($D22="","please complete",IF($D22&gt;'Technical SDG'!N21-1,":-)",CONCATENATE("increase until ",'Technical SDG'!N21))))</f>
        <v/>
      </c>
      <c r="Q22" s="113" t="str">
        <f>IF('Technical SDG'!O21="","",IF($D22="","please complete",IF($D22&gt;'Technical SDG'!O21-1,":-)",CONCATENATE("increase until ",'Technical SDG'!O21))))</f>
        <v/>
      </c>
      <c r="R22" s="113" t="str">
        <f>IF('Technical SDG'!P21="","",IF($D22="","please complete",IF($D22&gt;'Technical SDG'!P21-1,":-)",CONCATENATE("increase until ",'Technical SDG'!P21))))</f>
        <v/>
      </c>
      <c r="S22" s="113" t="str">
        <f>IF('Technical SDG'!Q21="","",IF($D22="","please complete",IF($D22&gt;'Technical SDG'!Q21-1,":-)",CONCATENATE("increase until ",'Technical SDG'!Q21))))</f>
        <v/>
      </c>
      <c r="T22" s="113" t="str">
        <f>IF('Technical SDG'!R21="","",IF($D22="","please complete",IF($D22&gt;'Technical SDG'!R21-1,":-)",CONCATENATE("increase until ",'Technical SDG'!R21))))</f>
        <v/>
      </c>
      <c r="U22" s="113" t="str">
        <f>IF('Technical SDG'!S21="","",IF($D22="","please complete",IF($D22&gt;'Technical SDG'!S21-1,":-)",CONCATENATE("increase until ",'Technical SDG'!S21))))</f>
        <v/>
      </c>
      <c r="V22" s="113" t="str">
        <f>IF('Technical SDG'!T21="","",IF($D22="","please complete",IF($D22&gt;'Technical SDG'!T21-1,":-)",CONCATENATE("increase until ",'Technical SDG'!T21))))</f>
        <v/>
      </c>
      <c r="W22" s="212"/>
    </row>
    <row r="23" spans="1:23" ht="34.5" customHeight="1" x14ac:dyDescent="0.2">
      <c r="A23" s="212"/>
      <c r="B23" s="35" t="str">
        <f>'Technical SDG'!B22</f>
        <v>Q2.3</v>
      </c>
      <c r="C23" s="106" t="str">
        <f>VLOOKUP(B23,'Chapter 2'!$C$6:$D$278,2,0)</f>
        <v>How are medical requirements evaluated?</v>
      </c>
      <c r="D23" s="107">
        <f>'Technical SDG'!C22</f>
        <v>4</v>
      </c>
      <c r="E23" s="107">
        <f t="shared" si="0"/>
        <v>16</v>
      </c>
      <c r="F23" s="113" t="str">
        <f>IF('Technical SDG'!D22="","",IF($D23="","please complete",IF($D23&gt;'Technical SDG'!D22-1,":-)",CONCATENATE("increase until ",'Technical SDG'!D22))))</f>
        <v/>
      </c>
      <c r="G23" s="113" t="str">
        <f>IF('Technical SDG'!E22="","",IF($D23="","please complete",IF($D23&gt;'Technical SDG'!E22-1,":-)",CONCATENATE("increase until ",'Technical SDG'!E22))))</f>
        <v/>
      </c>
      <c r="H23" s="113" t="str">
        <f>IF('Technical SDG'!F22="","",IF($D23="","please complete",IF($D23&gt;'Technical SDG'!F22-1,":-)",CONCATENATE("increase until ",'Technical SDG'!F22))))</f>
        <v/>
      </c>
      <c r="I23" s="113" t="str">
        <f>IF('Technical SDG'!G22="","",IF($D23="","please complete",IF($D23&gt;'Technical SDG'!G22-1,":-)",CONCATENATE("increase until ",'Technical SDG'!G22))))</f>
        <v/>
      </c>
      <c r="J23" s="113" t="str">
        <f>IF('Technical SDG'!H22="","",IF($D23="","please complete",IF($D23&gt;'Technical SDG'!H22-1,":-)",CONCATENATE("increase until ",'Technical SDG'!H22))))</f>
        <v/>
      </c>
      <c r="K23" s="113" t="str">
        <f>IF('Technical SDG'!I22="","",IF($D23="","please complete",IF($D23&gt;'Technical SDG'!I22-1,":-)",CONCATENATE("increase until ",'Technical SDG'!I22))))</f>
        <v/>
      </c>
      <c r="L23" s="113" t="str">
        <f>IF('Technical SDG'!J22="","",IF($D23="","please complete",IF($D23&gt;'Technical SDG'!J22-1,":-)",CONCATENATE("increase until ",'Technical SDG'!J22))))</f>
        <v/>
      </c>
      <c r="M23" s="113" t="str">
        <f>IF('Technical SDG'!K22="","",IF($D23="","please complete",IF($D23&gt;'Technical SDG'!K22-1,":-)",CONCATENATE("increase until ",'Technical SDG'!K22))))</f>
        <v>:-)</v>
      </c>
      <c r="N23" s="113" t="str">
        <f>IF('Technical SDG'!L22="","",IF($D23="","please complete",IF($D23&gt;'Technical SDG'!L22-1,":-)",CONCATENATE("increase until ",'Technical SDG'!L22))))</f>
        <v/>
      </c>
      <c r="O23" s="113" t="str">
        <f>IF('Technical SDG'!M22="","",IF($D23="","please complete",IF($D23&gt;'Technical SDG'!M22-1,":-)",CONCATENATE("increase until ",'Technical SDG'!M22))))</f>
        <v/>
      </c>
      <c r="P23" s="113" t="str">
        <f>IF('Technical SDG'!N22="","",IF($D23="","please complete",IF($D23&gt;'Technical SDG'!N22-1,":-)",CONCATENATE("increase until ",'Technical SDG'!N22))))</f>
        <v/>
      </c>
      <c r="Q23" s="113" t="str">
        <f>IF('Technical SDG'!O22="","",IF($D23="","please complete",IF($D23&gt;'Technical SDG'!O22-1,":-)",CONCATENATE("increase until ",'Technical SDG'!O22))))</f>
        <v/>
      </c>
      <c r="R23" s="113" t="str">
        <f>IF('Technical SDG'!P22="","",IF($D23="","please complete",IF($D23&gt;'Technical SDG'!P22-1,":-)",CONCATENATE("increase until ",'Technical SDG'!P22))))</f>
        <v/>
      </c>
      <c r="S23" s="113" t="str">
        <f>IF('Technical SDG'!Q22="","",IF($D23="","please complete",IF($D23&gt;'Technical SDG'!Q22-1,":-)",CONCATENATE("increase until ",'Technical SDG'!Q22))))</f>
        <v/>
      </c>
      <c r="T23" s="113" t="str">
        <f>IF('Technical SDG'!R22="","",IF($D23="","please complete",IF($D23&gt;'Technical SDG'!R22-1,":-)",CONCATENATE("increase until ",'Technical SDG'!R22))))</f>
        <v/>
      </c>
      <c r="U23" s="113" t="str">
        <f>IF('Technical SDG'!S22="","",IF($D23="","please complete",IF($D23&gt;'Technical SDG'!S22-1,":-)",CONCATENATE("increase until ",'Technical SDG'!S22))))</f>
        <v/>
      </c>
      <c r="V23" s="113" t="str">
        <f>IF('Technical SDG'!T22="","",IF($D23="","please complete",IF($D23&gt;'Technical SDG'!T22-1,":-)",CONCATENATE("increase until ",'Technical SDG'!T22))))</f>
        <v/>
      </c>
      <c r="W23" s="212"/>
    </row>
    <row r="24" spans="1:23" ht="34.5" hidden="1" customHeight="1" x14ac:dyDescent="0.2">
      <c r="A24" s="212"/>
      <c r="B24" s="35" t="str">
        <f>'Technical SDG'!B23</f>
        <v>Q2.4</v>
      </c>
      <c r="C24" s="106" t="str">
        <f>VLOOKUP(B24,'Chapter 2'!$C$6:$D$278,2,0)</f>
        <v>Jakým způsobem zlepšuje organizace BOZP?</v>
      </c>
      <c r="D24" s="107">
        <f>'Technical SDG'!C23</f>
        <v>4</v>
      </c>
      <c r="E24" s="107">
        <f t="shared" si="0"/>
        <v>17</v>
      </c>
      <c r="F24" s="113" t="str">
        <f>IF('Technical SDG'!D23="","",IF($D24="","please complete",IF($D24&gt;'Technical SDG'!D23-1,":-)",CONCATENATE("increase until ",'Technical SDG'!D23))))</f>
        <v/>
      </c>
      <c r="G24" s="113" t="str">
        <f>IF('Technical SDG'!E23="","",IF($D24="","please complete",IF($D24&gt;'Technical SDG'!E23-1,":-)",CONCATENATE("increase until ",'Technical SDG'!E23))))</f>
        <v/>
      </c>
      <c r="H24" s="113" t="str">
        <f>IF('Technical SDG'!F23="","",IF($D24="","please complete",IF($D24&gt;'Technical SDG'!F23-1,":-)",CONCATENATE("increase until ",'Technical SDG'!F23))))</f>
        <v/>
      </c>
      <c r="I24" s="113" t="str">
        <f>IF('Technical SDG'!G23="","",IF($D24="","please complete",IF($D24&gt;'Technical SDG'!G23-1,":-)",CONCATENATE("increase until ",'Technical SDG'!G23))))</f>
        <v/>
      </c>
      <c r="J24" s="113" t="str">
        <f>IF('Technical SDG'!H23="","",IF($D24="","please complete",IF($D24&gt;'Technical SDG'!H23-1,":-)",CONCATENATE("increase until ",'Technical SDG'!H23))))</f>
        <v/>
      </c>
      <c r="K24" s="113" t="str">
        <f>IF('Technical SDG'!I23="","",IF($D24="","please complete",IF($D24&gt;'Technical SDG'!I23-1,":-)",CONCATENATE("increase until ",'Technical SDG'!I23))))</f>
        <v/>
      </c>
      <c r="L24" s="113" t="str">
        <f>IF('Technical SDG'!J23="","",IF($D24="","please complete",IF($D24&gt;'Technical SDG'!J23-1,":-)",CONCATENATE("increase until ",'Technical SDG'!J23))))</f>
        <v/>
      </c>
      <c r="M24" s="113" t="str">
        <f>IF('Technical SDG'!K23="","",IF($D24="","please complete",IF($D24&gt;'Technical SDG'!K23-1,":-)",CONCATENATE("increase until ",'Technical SDG'!K23))))</f>
        <v/>
      </c>
      <c r="N24" s="113" t="str">
        <f>IF('Technical SDG'!L23="","",IF($D24="","please complete",IF($D24&gt;'Technical SDG'!L23-1,":-)",CONCATENATE("increase until ",'Technical SDG'!L23))))</f>
        <v/>
      </c>
      <c r="O24" s="113" t="str">
        <f>IF('Technical SDG'!M23="","",IF($D24="","please complete",IF($D24&gt;'Technical SDG'!M23-1,":-)",CONCATENATE("increase until ",'Technical SDG'!M23))))</f>
        <v/>
      </c>
      <c r="P24" s="113" t="str">
        <f>IF('Technical SDG'!N23="","",IF($D24="","please complete",IF($D24&gt;'Technical SDG'!N23-1,":-)",CONCATENATE("increase until ",'Technical SDG'!N23))))</f>
        <v/>
      </c>
      <c r="Q24" s="113" t="str">
        <f>IF('Technical SDG'!O23="","",IF($D24="","please complete",IF($D24&gt;'Technical SDG'!O23-1,":-)",CONCATENATE("increase until ",'Technical SDG'!O23))))</f>
        <v/>
      </c>
      <c r="R24" s="113" t="str">
        <f>IF('Technical SDG'!P23="","",IF($D24="","please complete",IF($D24&gt;'Technical SDG'!P23-1,":-)",CONCATENATE("increase until ",'Technical SDG'!P23))))</f>
        <v/>
      </c>
      <c r="S24" s="113" t="str">
        <f>IF('Technical SDG'!Q23="","",IF($D24="","please complete",IF($D24&gt;'Technical SDG'!Q23-1,":-)",CONCATENATE("increase until ",'Technical SDG'!Q23))))</f>
        <v/>
      </c>
      <c r="T24" s="113" t="str">
        <f>IF('Technical SDG'!R23="","",IF($D24="","please complete",IF($D24&gt;'Technical SDG'!R23-1,":-)",CONCATENATE("increase until ",'Technical SDG'!R23))))</f>
        <v/>
      </c>
      <c r="U24" s="113" t="str">
        <f>IF('Technical SDG'!S23="","",IF($D24="","please complete",IF($D24&gt;'Technical SDG'!S23-1,":-)",CONCATENATE("increase until ",'Technical SDG'!S23))))</f>
        <v/>
      </c>
      <c r="V24" s="113" t="str">
        <f>IF('Technical SDG'!T23="","",IF($D24="","please complete",IF($D24&gt;'Technical SDG'!T23-1,":-)",CONCATENATE("increase until ",'Technical SDG'!T23))))</f>
        <v/>
      </c>
      <c r="W24" s="136"/>
    </row>
    <row r="25" spans="1:23" ht="34.5" hidden="1" customHeight="1" x14ac:dyDescent="0.2">
      <c r="A25" s="212"/>
      <c r="B25" s="35" t="str">
        <f>'Technical SDG'!B24</f>
        <v>Q2.5</v>
      </c>
      <c r="C25" s="106" t="str">
        <f>VLOOKUP(B25,'Chapter 2'!$C$6:$D$278,2,0)</f>
        <v>Jakým způsobem probíhá údržba a udržování pořádku s cílem zajistit bezpečnost provozů, zařízení, nástrojů a (bezpečnostních) pomůcek?</v>
      </c>
      <c r="D25" s="107">
        <f>'Technical SDG'!C24</f>
        <v>4</v>
      </c>
      <c r="E25" s="107">
        <f t="shared" si="0"/>
        <v>17</v>
      </c>
      <c r="F25" s="113" t="str">
        <f>IF('Technical SDG'!D24="","",IF($D25="","please complete",IF($D25&gt;'Technical SDG'!D24-1,":-)",CONCATENATE("increase until ",'Technical SDG'!D24))))</f>
        <v/>
      </c>
      <c r="G25" s="113" t="str">
        <f>IF('Technical SDG'!E24="","",IF($D25="","please complete",IF($D25&gt;'Technical SDG'!E24-1,":-)",CONCATENATE("increase until ",'Technical SDG'!E24))))</f>
        <v/>
      </c>
      <c r="H25" s="113" t="str">
        <f>IF('Technical SDG'!F24="","",IF($D25="","please complete",IF($D25&gt;'Technical SDG'!F24-1,":-)",CONCATENATE("increase until ",'Technical SDG'!F24))))</f>
        <v/>
      </c>
      <c r="I25" s="113" t="str">
        <f>IF('Technical SDG'!G24="","",IF($D25="","please complete",IF($D25&gt;'Technical SDG'!G24-1,":-)",CONCATENATE("increase until ",'Technical SDG'!G24))))</f>
        <v/>
      </c>
      <c r="J25" s="113" t="str">
        <f>IF('Technical SDG'!H24="","",IF($D25="","please complete",IF($D25&gt;'Technical SDG'!H24-1,":-)",CONCATENATE("increase until ",'Technical SDG'!H24))))</f>
        <v/>
      </c>
      <c r="K25" s="113" t="str">
        <f>IF('Technical SDG'!I24="","",IF($D25="","please complete",IF($D25&gt;'Technical SDG'!I24-1,":-)",CONCATENATE("increase until ",'Technical SDG'!I24))))</f>
        <v/>
      </c>
      <c r="L25" s="113" t="str">
        <f>IF('Technical SDG'!J24="","",IF($D25="","please complete",IF($D25&gt;'Technical SDG'!J24-1,":-)",CONCATENATE("increase until ",'Technical SDG'!J24))))</f>
        <v/>
      </c>
      <c r="M25" s="113" t="str">
        <f>IF('Technical SDG'!K24="","",IF($D25="","please complete",IF($D25&gt;'Technical SDG'!K24-1,":-)",CONCATENATE("increase until ",'Technical SDG'!K24))))</f>
        <v/>
      </c>
      <c r="N25" s="113" t="str">
        <f>IF('Technical SDG'!L24="","",IF($D25="","please complete",IF($D25&gt;'Technical SDG'!L24-1,":-)",CONCATENATE("increase until ",'Technical SDG'!L24))))</f>
        <v/>
      </c>
      <c r="O25" s="113" t="str">
        <f>IF('Technical SDG'!M24="","",IF($D25="","please complete",IF($D25&gt;'Technical SDG'!M24-1,":-)",CONCATENATE("increase until ",'Technical SDG'!M24))))</f>
        <v/>
      </c>
      <c r="P25" s="113" t="str">
        <f>IF('Technical SDG'!N24="","",IF($D25="","please complete",IF($D25&gt;'Technical SDG'!N24-1,":-)",CONCATENATE("increase until ",'Technical SDG'!N24))))</f>
        <v/>
      </c>
      <c r="Q25" s="113" t="str">
        <f>IF('Technical SDG'!O24="","",IF($D25="","please complete",IF($D25&gt;'Technical SDG'!O24-1,":-)",CONCATENATE("increase until ",'Technical SDG'!O24))))</f>
        <v/>
      </c>
      <c r="R25" s="113" t="str">
        <f>IF('Technical SDG'!P24="","",IF($D25="","please complete",IF($D25&gt;'Technical SDG'!P24-1,":-)",CONCATENATE("increase until ",'Technical SDG'!P24))))</f>
        <v/>
      </c>
      <c r="S25" s="113" t="str">
        <f>IF('Technical SDG'!Q24="","",IF($D25="","please complete",IF($D25&gt;'Technical SDG'!Q24-1,":-)",CONCATENATE("increase until ",'Technical SDG'!Q24))))</f>
        <v/>
      </c>
      <c r="T25" s="113" t="str">
        <f>IF('Technical SDG'!R24="","",IF($D25="","please complete",IF($D25&gt;'Technical SDG'!R24-1,":-)",CONCATENATE("increase until ",'Technical SDG'!R24))))</f>
        <v/>
      </c>
      <c r="U25" s="113" t="str">
        <f>IF('Technical SDG'!S24="","",IF($D25="","please complete",IF($D25&gt;'Technical SDG'!S24-1,":-)",CONCATENATE("increase until ",'Technical SDG'!S24))))</f>
        <v/>
      </c>
      <c r="V25" s="113" t="str">
        <f>IF('Technical SDG'!T24="","",IF($D25="","please complete",IF($D25&gt;'Technical SDG'!T24-1,":-)",CONCATENATE("increase until ",'Technical SDG'!T24))))</f>
        <v/>
      </c>
      <c r="W25" s="136"/>
    </row>
    <row r="26" spans="1:23" ht="34.5" hidden="1" customHeight="1" x14ac:dyDescent="0.2">
      <c r="A26" s="212"/>
      <c r="B26" s="35" t="str">
        <f>'Technical SDG'!B25</f>
        <v>Q2.6</v>
      </c>
      <c r="C26" s="106" t="str">
        <f>VLOOKUP(B26,'Chapter 2'!$C$6:$D$278,2,0)</f>
        <v>Jak se ověřuje správný výběr, údržba a používání zdravotního a bezpečnostního vybavení (např. osobních ochranných prostředků = OOPP)?</v>
      </c>
      <c r="D26" s="107">
        <f>'Technical SDG'!C25</f>
        <v>4</v>
      </c>
      <c r="E26" s="107">
        <f t="shared" si="0"/>
        <v>17</v>
      </c>
      <c r="F26" s="113" t="str">
        <f>IF('Technical SDG'!D25="","",IF($D26="","please complete",IF($D26&gt;'Technical SDG'!D25-1,":-)",CONCATENATE("increase until ",'Technical SDG'!D25))))</f>
        <v/>
      </c>
      <c r="G26" s="113" t="str">
        <f>IF('Technical SDG'!E25="","",IF($D26="","please complete",IF($D26&gt;'Technical SDG'!E25-1,":-)",CONCATENATE("increase until ",'Technical SDG'!E25))))</f>
        <v/>
      </c>
      <c r="H26" s="113" t="str">
        <f>IF('Technical SDG'!F25="","",IF($D26="","please complete",IF($D26&gt;'Technical SDG'!F25-1,":-)",CONCATENATE("increase until ",'Technical SDG'!F25))))</f>
        <v/>
      </c>
      <c r="I26" s="113" t="str">
        <f>IF('Technical SDG'!G25="","",IF($D26="","please complete",IF($D26&gt;'Technical SDG'!G25-1,":-)",CONCATENATE("increase until ",'Technical SDG'!G25))))</f>
        <v/>
      </c>
      <c r="J26" s="113" t="str">
        <f>IF('Technical SDG'!H25="","",IF($D26="","please complete",IF($D26&gt;'Technical SDG'!H25-1,":-)",CONCATENATE("increase until ",'Technical SDG'!H25))))</f>
        <v/>
      </c>
      <c r="K26" s="113" t="str">
        <f>IF('Technical SDG'!I25="","",IF($D26="","please complete",IF($D26&gt;'Technical SDG'!I25-1,":-)",CONCATENATE("increase until ",'Technical SDG'!I25))))</f>
        <v/>
      </c>
      <c r="L26" s="113" t="str">
        <f>IF('Technical SDG'!J25="","",IF($D26="","please complete",IF($D26&gt;'Technical SDG'!J25-1,":-)",CONCATENATE("increase until ",'Technical SDG'!J25))))</f>
        <v/>
      </c>
      <c r="M26" s="113" t="str">
        <f>IF('Technical SDG'!K25="","",IF($D26="","please complete",IF($D26&gt;'Technical SDG'!K25-1,":-)",CONCATENATE("increase until ",'Technical SDG'!K25))))</f>
        <v/>
      </c>
      <c r="N26" s="113" t="str">
        <f>IF('Technical SDG'!L25="","",IF($D26="","please complete",IF($D26&gt;'Technical SDG'!L25-1,":-)",CONCATENATE("increase until ",'Technical SDG'!L25))))</f>
        <v/>
      </c>
      <c r="O26" s="113" t="str">
        <f>IF('Technical SDG'!M25="","",IF($D26="","please complete",IF($D26&gt;'Technical SDG'!M25-1,":-)",CONCATENATE("increase until ",'Technical SDG'!M25))))</f>
        <v/>
      </c>
      <c r="P26" s="113" t="str">
        <f>IF('Technical SDG'!N25="","",IF($D26="","please complete",IF($D26&gt;'Technical SDG'!N25-1,":-)",CONCATENATE("increase until ",'Technical SDG'!N25))))</f>
        <v/>
      </c>
      <c r="Q26" s="113" t="str">
        <f>IF('Technical SDG'!O25="","",IF($D26="","please complete",IF($D26&gt;'Technical SDG'!O25-1,":-)",CONCATENATE("increase until ",'Technical SDG'!O25))))</f>
        <v/>
      </c>
      <c r="R26" s="113" t="str">
        <f>IF('Technical SDG'!P25="","",IF($D26="","please complete",IF($D26&gt;'Technical SDG'!P25-1,":-)",CONCATENATE("increase until ",'Technical SDG'!P25))))</f>
        <v/>
      </c>
      <c r="S26" s="113" t="str">
        <f>IF('Technical SDG'!Q25="","",IF($D26="","please complete",IF($D26&gt;'Technical SDG'!Q25-1,":-)",CONCATENATE("increase until ",'Technical SDG'!Q25))))</f>
        <v/>
      </c>
      <c r="T26" s="113" t="str">
        <f>IF('Technical SDG'!R25="","",IF($D26="","please complete",IF($D26&gt;'Technical SDG'!R25-1,":-)",CONCATENATE("increase until ",'Technical SDG'!R25))))</f>
        <v/>
      </c>
      <c r="U26" s="113" t="str">
        <f>IF('Technical SDG'!S25="","",IF($D26="","please complete",IF($D26&gt;'Technical SDG'!S25-1,":-)",CONCATENATE("increase until ",'Technical SDG'!S25))))</f>
        <v/>
      </c>
      <c r="V26" s="113" t="str">
        <f>IF('Technical SDG'!T25="","",IF($D26="","please complete",IF($D26&gt;'Technical SDG'!T25-1,":-)",CONCATENATE("increase until ",'Technical SDG'!T25))))</f>
        <v/>
      </c>
      <c r="W26" s="136"/>
    </row>
    <row r="27" spans="1:23" ht="34.5" customHeight="1" x14ac:dyDescent="0.2">
      <c r="A27" s="212"/>
      <c r="B27" s="35" t="str">
        <f>'Technical SDG'!B26</f>
        <v>Q2.7</v>
      </c>
      <c r="C27" s="106" t="str">
        <f>VLOOKUP(B27,'Chapter 2'!$C$6:$D$278,2,0)</f>
        <v>Jak se organizace stará o stres a tělesné a duševní zdraví zaměstnanců?</v>
      </c>
      <c r="D27" s="107">
        <f>'Technical SDG'!C26</f>
        <v>3</v>
      </c>
      <c r="E27" s="107">
        <f t="shared" si="0"/>
        <v>16</v>
      </c>
      <c r="F27" s="113" t="str">
        <f>IF('Technical SDG'!D26="","",IF($D27="","please complete",IF($D27&gt;'Technical SDG'!D26-1,":-)",CONCATENATE("increase until ",'Technical SDG'!D26))))</f>
        <v/>
      </c>
      <c r="G27" s="113" t="str">
        <f>IF('Technical SDG'!E26="","",IF($D27="","please complete",IF($D27&gt;'Technical SDG'!E26-1,":-)",CONCATENATE("increase until ",'Technical SDG'!E26))))</f>
        <v/>
      </c>
      <c r="H27" s="113" t="str">
        <f>IF('Technical SDG'!F26="","",IF($D27="","please complete",IF($D27&gt;'Technical SDG'!F26-1,":-)",CONCATENATE("increase until ",'Technical SDG'!F26))))</f>
        <v/>
      </c>
      <c r="I27" s="113" t="str">
        <f>IF('Technical SDG'!G26="","",IF($D27="","please complete",IF($D27&gt;'Technical SDG'!G26-1,":-)",CONCATENATE("increase until ",'Technical SDG'!G26))))</f>
        <v/>
      </c>
      <c r="J27" s="113" t="str">
        <f>IF('Technical SDG'!H26="","",IF($D27="","please complete",IF($D27&gt;'Technical SDG'!H26-1,":-)",CONCATENATE("increase until ",'Technical SDG'!H26))))</f>
        <v/>
      </c>
      <c r="K27" s="113" t="str">
        <f>IF('Technical SDG'!I26="","",IF($D27="","please complete",IF($D27&gt;'Technical SDG'!I26-1,":-)",CONCATENATE("increase until ",'Technical SDG'!I26))))</f>
        <v/>
      </c>
      <c r="L27" s="113" t="str">
        <f>IF('Technical SDG'!J26="","",IF($D27="","please complete",IF($D27&gt;'Technical SDG'!J26-1,":-)",CONCATENATE("increase until ",'Technical SDG'!J26))))</f>
        <v/>
      </c>
      <c r="M27" s="113" t="str">
        <f>IF('Technical SDG'!K26="","",IF($D27="","please complete",IF($D27&gt;'Technical SDG'!K26-1,":-)",CONCATENATE("increase until ",'Technical SDG'!K26))))</f>
        <v>:-)</v>
      </c>
      <c r="N27" s="113" t="str">
        <f>IF('Technical SDG'!L26="","",IF($D27="","please complete",IF($D27&gt;'Technical SDG'!L26-1,":-)",CONCATENATE("increase until ",'Technical SDG'!L26))))</f>
        <v/>
      </c>
      <c r="O27" s="113" t="str">
        <f>IF('Technical SDG'!M26="","",IF($D27="","please complete",IF($D27&gt;'Technical SDG'!M26-1,":-)",CONCATENATE("increase until ",'Technical SDG'!M26))))</f>
        <v/>
      </c>
      <c r="P27" s="113" t="str">
        <f>IF('Technical SDG'!N26="","",IF($D27="","please complete",IF($D27&gt;'Technical SDG'!N26-1,":-)",CONCATENATE("increase until ",'Technical SDG'!N26))))</f>
        <v/>
      </c>
      <c r="Q27" s="113" t="str">
        <f>IF('Technical SDG'!O26="","",IF($D27="","please complete",IF($D27&gt;'Technical SDG'!O26-1,":-)",CONCATENATE("increase until ",'Technical SDG'!O26))))</f>
        <v/>
      </c>
      <c r="R27" s="113" t="str">
        <f>IF('Technical SDG'!P26="","",IF($D27="","please complete",IF($D27&gt;'Technical SDG'!P26-1,":-)",CONCATENATE("increase until ",'Technical SDG'!P26))))</f>
        <v/>
      </c>
      <c r="S27" s="113" t="str">
        <f>IF('Technical SDG'!Q26="","",IF($D27="","please complete",IF($D27&gt;'Technical SDG'!Q26-1,":-)",CONCATENATE("increase until ",'Technical SDG'!Q26))))</f>
        <v/>
      </c>
      <c r="T27" s="113" t="str">
        <f>IF('Technical SDG'!R26="","",IF($D27="","please complete",IF($D27&gt;'Technical SDG'!R26-1,":-)",CONCATENATE("increase until ",'Technical SDG'!R26))))</f>
        <v/>
      </c>
      <c r="U27" s="113" t="str">
        <f>IF('Technical SDG'!S26="","",IF($D27="","please complete",IF($D27&gt;'Technical SDG'!S26-1,":-)",CONCATENATE("increase until ",'Technical SDG'!S26))))</f>
        <v/>
      </c>
      <c r="V27" s="113" t="str">
        <f>IF('Technical SDG'!T26="","",IF($D27="","please complete",IF($D27&gt;'Technical SDG'!T26-1,":-)",CONCATENATE("increase until ",'Technical SDG'!T26))))</f>
        <v/>
      </c>
      <c r="W27" s="212"/>
    </row>
    <row r="28" spans="1:23" ht="34.5" customHeight="1" x14ac:dyDescent="0.2">
      <c r="A28" s="212"/>
      <c r="B28" s="35" t="str">
        <f>'Technical SDG'!B27</f>
        <v>Q2.8</v>
      </c>
      <c r="C28" s="106" t="str">
        <f>VLOOKUP(B28,'Chapter 2'!$C$6:$D$278,2,0)</f>
        <v>Jakým způsobem se vyšetřují onemocnění, zranění, incidenty a potenciálně nebezpečné situace na pracovišti?</v>
      </c>
      <c r="D28" s="107">
        <f>'Technical SDG'!C27</f>
        <v>3</v>
      </c>
      <c r="E28" s="107">
        <f t="shared" si="0"/>
        <v>16</v>
      </c>
      <c r="F28" s="113" t="str">
        <f>IF('Technical SDG'!D27="","",IF($D28="","please complete",IF($D28&gt;'Technical SDG'!D27-1,":-)",CONCATENATE("increase until ",'Technical SDG'!D27))))</f>
        <v/>
      </c>
      <c r="G28" s="113" t="str">
        <f>IF('Technical SDG'!E27="","",IF($D28="","please complete",IF($D28&gt;'Technical SDG'!E27-1,":-)",CONCATENATE("increase until ",'Technical SDG'!E27))))</f>
        <v/>
      </c>
      <c r="H28" s="113" t="str">
        <f>IF('Technical SDG'!F27="","",IF($D28="","please complete",IF($D28&gt;'Technical SDG'!F27-1,":-)",CONCATENATE("increase until ",'Technical SDG'!F27))))</f>
        <v/>
      </c>
      <c r="I28" s="113" t="str">
        <f>IF('Technical SDG'!G27="","",IF($D28="","please complete",IF($D28&gt;'Technical SDG'!G27-1,":-)",CONCATENATE("increase until ",'Technical SDG'!G27))))</f>
        <v/>
      </c>
      <c r="J28" s="113" t="str">
        <f>IF('Technical SDG'!H27="","",IF($D28="","please complete",IF($D28&gt;'Technical SDG'!H27-1,":-)",CONCATENATE("increase until ",'Technical SDG'!H27))))</f>
        <v/>
      </c>
      <c r="K28" s="113" t="str">
        <f>IF('Technical SDG'!I27="","",IF($D28="","please complete",IF($D28&gt;'Technical SDG'!I27-1,":-)",CONCATENATE("increase until ",'Technical SDG'!I27))))</f>
        <v/>
      </c>
      <c r="L28" s="113" t="str">
        <f>IF('Technical SDG'!J27="","",IF($D28="","please complete",IF($D28&gt;'Technical SDG'!J27-1,":-)",CONCATENATE("increase until ",'Technical SDG'!J27))))</f>
        <v/>
      </c>
      <c r="M28" s="113" t="str">
        <f>IF('Technical SDG'!K27="","",IF($D28="","please complete",IF($D28&gt;'Technical SDG'!K27-1,":-)",CONCATENATE("increase until ",'Technical SDG'!K27))))</f>
        <v>:-)</v>
      </c>
      <c r="N28" s="113" t="str">
        <f>IF('Technical SDG'!L27="","",IF($D28="","please complete",IF($D28&gt;'Technical SDG'!L27-1,":-)",CONCATENATE("increase until ",'Technical SDG'!L27))))</f>
        <v/>
      </c>
      <c r="O28" s="113" t="str">
        <f>IF('Technical SDG'!M27="","",IF($D28="","please complete",IF($D28&gt;'Technical SDG'!M27-1,":-)",CONCATENATE("increase until ",'Technical SDG'!M27))))</f>
        <v/>
      </c>
      <c r="P28" s="113" t="str">
        <f>IF('Technical SDG'!N27="","",IF($D28="","please complete",IF($D28&gt;'Technical SDG'!N27-1,":-)",CONCATENATE("increase until ",'Technical SDG'!N27))))</f>
        <v/>
      </c>
      <c r="Q28" s="113" t="str">
        <f>IF('Technical SDG'!O27="","",IF($D28="","please complete",IF($D28&gt;'Technical SDG'!O27-1,":-)",CONCATENATE("increase until ",'Technical SDG'!O27))))</f>
        <v/>
      </c>
      <c r="R28" s="113" t="str">
        <f>IF('Technical SDG'!P27="","",IF($D28="","please complete",IF($D28&gt;'Technical SDG'!P27-1,":-)",CONCATENATE("increase until ",'Technical SDG'!P27))))</f>
        <v/>
      </c>
      <c r="S28" s="113" t="str">
        <f>IF('Technical SDG'!Q27="","",IF($D28="","please complete",IF($D28&gt;'Technical SDG'!Q27-1,":-)",CONCATENATE("increase until ",'Technical SDG'!Q27))))</f>
        <v/>
      </c>
      <c r="T28" s="113" t="str">
        <f>IF('Technical SDG'!R27="","",IF($D28="","please complete",IF($D28&gt;'Technical SDG'!R27-1,":-)",CONCATENATE("increase until ",'Technical SDG'!R27))))</f>
        <v/>
      </c>
      <c r="U28" s="113" t="str">
        <f>IF('Technical SDG'!S27="","",IF($D28="","please complete",IF($D28&gt;'Technical SDG'!S27-1,":-)",CONCATENATE("increase until ",'Technical SDG'!S27))))</f>
        <v/>
      </c>
      <c r="V28" s="113" t="str">
        <f>IF('Technical SDG'!T27="","",IF($D28="","please complete",IF($D28&gt;'Technical SDG'!T27-1,":-)",CONCATENATE("increase until ",'Technical SDG'!T27))))</f>
        <v/>
      </c>
      <c r="W28" s="212"/>
    </row>
    <row r="29" spans="1:23" ht="34.5" hidden="1" customHeight="1" x14ac:dyDescent="0.2">
      <c r="A29" s="212"/>
      <c r="B29" s="35" t="str">
        <f>'Technical SDG'!B28</f>
        <v>Q2.9</v>
      </c>
      <c r="C29" s="106" t="str">
        <f>VLOOKUP(B29,'Chapter 2'!$C$6:$D$278,2,0)</f>
        <v>Jak je organizace připravena na mimořádné události?</v>
      </c>
      <c r="D29" s="107">
        <f>'Technical SDG'!C28</f>
        <v>4</v>
      </c>
      <c r="E29" s="107">
        <f t="shared" si="0"/>
        <v>17</v>
      </c>
      <c r="F29" s="113" t="str">
        <f>IF('Technical SDG'!D28="","",IF($D29="","please complete",IF($D29&gt;'Technical SDG'!D28-1,":-)",CONCATENATE("increase until ",'Technical SDG'!D28))))</f>
        <v/>
      </c>
      <c r="G29" s="113" t="str">
        <f>IF('Technical SDG'!E28="","",IF($D29="","please complete",IF($D29&gt;'Technical SDG'!E28-1,":-)",CONCATENATE("increase until ",'Technical SDG'!E28))))</f>
        <v/>
      </c>
      <c r="H29" s="113" t="str">
        <f>IF('Technical SDG'!F28="","",IF($D29="","please complete",IF($D29&gt;'Technical SDG'!F28-1,":-)",CONCATENATE("increase until ",'Technical SDG'!F28))))</f>
        <v/>
      </c>
      <c r="I29" s="113" t="str">
        <f>IF('Technical SDG'!G28="","",IF($D29="","please complete",IF($D29&gt;'Technical SDG'!G28-1,":-)",CONCATENATE("increase until ",'Technical SDG'!G28))))</f>
        <v/>
      </c>
      <c r="J29" s="113" t="str">
        <f>IF('Technical SDG'!H28="","",IF($D29="","please complete",IF($D29&gt;'Technical SDG'!H28-1,":-)",CONCATENATE("increase until ",'Technical SDG'!H28))))</f>
        <v/>
      </c>
      <c r="K29" s="113" t="str">
        <f>IF('Technical SDG'!I28="","",IF($D29="","please complete",IF($D29&gt;'Technical SDG'!I28-1,":-)",CONCATENATE("increase until ",'Technical SDG'!I28))))</f>
        <v/>
      </c>
      <c r="L29" s="113" t="str">
        <f>IF('Technical SDG'!J28="","",IF($D29="","please complete",IF($D29&gt;'Technical SDG'!J28-1,":-)",CONCATENATE("increase until ",'Technical SDG'!J28))))</f>
        <v/>
      </c>
      <c r="M29" s="113" t="str">
        <f>IF('Technical SDG'!K28="","",IF($D29="","please complete",IF($D29&gt;'Technical SDG'!K28-1,":-)",CONCATENATE("increase until ",'Technical SDG'!K28))))</f>
        <v/>
      </c>
      <c r="N29" s="113" t="str">
        <f>IF('Technical SDG'!L28="","",IF($D29="","please complete",IF($D29&gt;'Technical SDG'!L28-1,":-)",CONCATENATE("increase until ",'Technical SDG'!L28))))</f>
        <v/>
      </c>
      <c r="O29" s="113" t="str">
        <f>IF('Technical SDG'!M28="","",IF($D29="","please complete",IF($D29&gt;'Technical SDG'!M28-1,":-)",CONCATENATE("increase until ",'Technical SDG'!M28))))</f>
        <v/>
      </c>
      <c r="P29" s="113" t="str">
        <f>IF('Technical SDG'!N28="","",IF($D29="","please complete",IF($D29&gt;'Technical SDG'!N28-1,":-)",CONCATENATE("increase until ",'Technical SDG'!N28))))</f>
        <v/>
      </c>
      <c r="Q29" s="113" t="str">
        <f>IF('Technical SDG'!O28="","",IF($D29="","please complete",IF($D29&gt;'Technical SDG'!O28-1,":-)",CONCATENATE("increase until ",'Technical SDG'!O28))))</f>
        <v/>
      </c>
      <c r="R29" s="113" t="str">
        <f>IF('Technical SDG'!P28="","",IF($D29="","please complete",IF($D29&gt;'Technical SDG'!P28-1,":-)",CONCATENATE("increase until ",'Technical SDG'!P28))))</f>
        <v/>
      </c>
      <c r="S29" s="113" t="str">
        <f>IF('Technical SDG'!Q28="","",IF($D29="","please complete",IF($D29&gt;'Technical SDG'!Q28-1,":-)",CONCATENATE("increase until ",'Technical SDG'!Q28))))</f>
        <v/>
      </c>
      <c r="T29" s="113" t="str">
        <f>IF('Technical SDG'!R28="","",IF($D29="","please complete",IF($D29&gt;'Technical SDG'!R28-1,":-)",CONCATENATE("increase until ",'Technical SDG'!R28))))</f>
        <v/>
      </c>
      <c r="U29" s="113" t="str">
        <f>IF('Technical SDG'!S28="","",IF($D29="","please complete",IF($D29&gt;'Technical SDG'!S28-1,":-)",CONCATENATE("increase until ",'Technical SDG'!S28))))</f>
        <v/>
      </c>
      <c r="V29" s="113" t="str">
        <f>IF('Technical SDG'!T28="","",IF($D29="","please complete",IF($D29&gt;'Technical SDG'!T28-1,":-)",CONCATENATE("increase until ",'Technical SDG'!T28))))</f>
        <v/>
      </c>
      <c r="W29" s="136"/>
    </row>
    <row r="30" spans="1:23" ht="34.5" customHeight="1" x14ac:dyDescent="0.2">
      <c r="A30" s="212"/>
      <c r="B30" s="35" t="str">
        <f>'Technical SDG'!B29</f>
        <v>Q2.10</v>
      </c>
      <c r="C30" s="106" t="str">
        <f>VLOOKUP(B30,'Chapter 2'!$C$6:$D$278,2,0)</f>
        <v>Jakým způsobem zajišťuje organizace správně kompetence všech pracovníků, týkající se požadavků BOZP, které souvisí s jejich pracovní náplní?</v>
      </c>
      <c r="D30" s="107">
        <f>'Technical SDG'!C29</f>
        <v>3</v>
      </c>
      <c r="E30" s="107">
        <f t="shared" si="0"/>
        <v>16</v>
      </c>
      <c r="F30" s="113" t="str">
        <f>IF('Technical SDG'!D29="","",IF($D30="","please complete",IF($D30&gt;'Technical SDG'!D29-1,":-)",CONCATENATE("increase until ",'Technical SDG'!D29))))</f>
        <v/>
      </c>
      <c r="G30" s="113" t="str">
        <f>IF('Technical SDG'!E29="","",IF($D30="","please complete",IF($D30&gt;'Technical SDG'!E29-1,":-)",CONCATENATE("increase until ",'Technical SDG'!E29))))</f>
        <v/>
      </c>
      <c r="H30" s="113" t="str">
        <f>IF('Technical SDG'!F29="","",IF($D30="","please complete",IF($D30&gt;'Technical SDG'!F29-1,":-)",CONCATENATE("increase until ",'Technical SDG'!F29))))</f>
        <v/>
      </c>
      <c r="I30" s="113" t="str">
        <f>IF('Technical SDG'!G29="","",IF($D30="","please complete",IF($D30&gt;'Technical SDG'!G29-1,":-)",CONCATENATE("increase until ",'Technical SDG'!G29))))</f>
        <v/>
      </c>
      <c r="J30" s="113" t="str">
        <f>IF('Technical SDG'!H29="","",IF($D30="","please complete",IF($D30&gt;'Technical SDG'!H29-1,":-)",CONCATENATE("increase until ",'Technical SDG'!H29))))</f>
        <v/>
      </c>
      <c r="K30" s="113" t="str">
        <f>IF('Technical SDG'!I29="","",IF($D30="","please complete",IF($D30&gt;'Technical SDG'!I29-1,":-)",CONCATENATE("increase until ",'Technical SDG'!I29))))</f>
        <v/>
      </c>
      <c r="L30" s="113" t="str">
        <f>IF('Technical SDG'!J29="","",IF($D30="","please complete",IF($D30&gt;'Technical SDG'!J29-1,":-)",CONCATENATE("increase until ",'Technical SDG'!J29))))</f>
        <v/>
      </c>
      <c r="M30" s="113" t="str">
        <f>IF('Technical SDG'!K29="","",IF($D30="","please complete",IF($D30&gt;'Technical SDG'!K29-1,":-)",CONCATENATE("increase until ",'Technical SDG'!K29))))</f>
        <v>:-)</v>
      </c>
      <c r="N30" s="113" t="str">
        <f>IF('Technical SDG'!L29="","",IF($D30="","please complete",IF($D30&gt;'Technical SDG'!L29-1,":-)",CONCATENATE("increase until ",'Technical SDG'!L29))))</f>
        <v/>
      </c>
      <c r="O30" s="113" t="str">
        <f>IF('Technical SDG'!M29="","",IF($D30="","please complete",IF($D30&gt;'Technical SDG'!M29-1,":-)",CONCATENATE("increase until ",'Technical SDG'!M29))))</f>
        <v/>
      </c>
      <c r="P30" s="113" t="str">
        <f>IF('Technical SDG'!N29="","",IF($D30="","please complete",IF($D30&gt;'Technical SDG'!N29-1,":-)",CONCATENATE("increase until ",'Technical SDG'!N29))))</f>
        <v/>
      </c>
      <c r="Q30" s="113" t="str">
        <f>IF('Technical SDG'!O29="","",IF($D30="","please complete",IF($D30&gt;'Technical SDG'!O29-1,":-)",CONCATENATE("increase until ",'Technical SDG'!O29))))</f>
        <v/>
      </c>
      <c r="R30" s="113" t="str">
        <f>IF('Technical SDG'!P29="","",IF($D30="","please complete",IF($D30&gt;'Technical SDG'!P29-1,":-)",CONCATENATE("increase until ",'Technical SDG'!P29))))</f>
        <v/>
      </c>
      <c r="S30" s="113" t="str">
        <f>IF('Technical SDG'!Q29="","",IF($D30="","please complete",IF($D30&gt;'Technical SDG'!Q29-1,":-)",CONCATENATE("increase until ",'Technical SDG'!Q29))))</f>
        <v/>
      </c>
      <c r="T30" s="113" t="str">
        <f>IF('Technical SDG'!R29="","",IF($D30="","please complete",IF($D30&gt;'Technical SDG'!R29-1,":-)",CONCATENATE("increase until ",'Technical SDG'!R29))))</f>
        <v/>
      </c>
      <c r="U30" s="113" t="str">
        <f>IF('Technical SDG'!S29="","",IF($D30="","please complete",IF($D30&gt;'Technical SDG'!S29-1,":-)",CONCATENATE("increase until ",'Technical SDG'!S29))))</f>
        <v/>
      </c>
      <c r="V30" s="113" t="str">
        <f>IF('Technical SDG'!T29="","",IF($D30="","please complete",IF($D30&gt;'Technical SDG'!T29-1,":-)",CONCATENATE("increase until ",'Technical SDG'!T29))))</f>
        <v/>
      </c>
      <c r="W30" s="212"/>
    </row>
    <row r="31" spans="1:23" ht="34.5" hidden="1" customHeight="1" x14ac:dyDescent="0.2">
      <c r="A31" s="212"/>
      <c r="B31" s="35" t="str">
        <f>'Technical SDG'!B30</f>
        <v>Q2.11</v>
      </c>
      <c r="C31" s="106" t="str">
        <f>VLOOKUP(B31,'Chapter 2'!$C$6:$D$278,2,0)</f>
        <v xml:space="preserve">Jakým způsobem se vedení staví k procesní bezpečnosti?
</v>
      </c>
      <c r="D31" s="107">
        <f>'Technical SDG'!C30</f>
        <v>3</v>
      </c>
      <c r="E31" s="107">
        <f t="shared" si="0"/>
        <v>17</v>
      </c>
      <c r="F31" s="113" t="str">
        <f>IF('Technical SDG'!D30="","",IF($D31="","please complete",IF($D31&gt;'Technical SDG'!D30-1,":-)",CONCATENATE("increase until ",'Technical SDG'!D30))))</f>
        <v/>
      </c>
      <c r="G31" s="113" t="str">
        <f>IF('Technical SDG'!E30="","",IF($D31="","please complete",IF($D31&gt;'Technical SDG'!E30-1,":-)",CONCATENATE("increase until ",'Technical SDG'!E30))))</f>
        <v/>
      </c>
      <c r="H31" s="113" t="str">
        <f>IF('Technical SDG'!F30="","",IF($D31="","please complete",IF($D31&gt;'Technical SDG'!F30-1,":-)",CONCATENATE("increase until ",'Technical SDG'!F30))))</f>
        <v/>
      </c>
      <c r="I31" s="113" t="str">
        <f>IF('Technical SDG'!G30="","",IF($D31="","please complete",IF($D31&gt;'Technical SDG'!G30-1,":-)",CONCATENATE("increase until ",'Technical SDG'!G30))))</f>
        <v/>
      </c>
      <c r="J31" s="113" t="str">
        <f>IF('Technical SDG'!H30="","",IF($D31="","please complete",IF($D31&gt;'Technical SDG'!H30-1,":-)",CONCATENATE("increase until ",'Technical SDG'!H30))))</f>
        <v/>
      </c>
      <c r="K31" s="113" t="str">
        <f>IF('Technical SDG'!I30="","",IF($D31="","please complete",IF($D31&gt;'Technical SDG'!I30-1,":-)",CONCATENATE("increase until ",'Technical SDG'!I30))))</f>
        <v/>
      </c>
      <c r="L31" s="113" t="str">
        <f>IF('Technical SDG'!J30="","",IF($D31="","please complete",IF($D31&gt;'Technical SDG'!J30-1,":-)",CONCATENATE("increase until ",'Technical SDG'!J30))))</f>
        <v/>
      </c>
      <c r="M31" s="113" t="str">
        <f>IF('Technical SDG'!K30="","",IF($D31="","please complete",IF($D31&gt;'Technical SDG'!K30-1,":-)",CONCATENATE("increase until ",'Technical SDG'!K30))))</f>
        <v/>
      </c>
      <c r="N31" s="113" t="str">
        <f>IF('Technical SDG'!L30="","",IF($D31="","please complete",IF($D31&gt;'Technical SDG'!L30-1,":-)",CONCATENATE("increase until ",'Technical SDG'!L30))))</f>
        <v/>
      </c>
      <c r="O31" s="113" t="str">
        <f>IF('Technical SDG'!M30="","",IF($D31="","please complete",IF($D31&gt;'Technical SDG'!M30-1,":-)",CONCATENATE("increase until ",'Technical SDG'!M30))))</f>
        <v/>
      </c>
      <c r="P31" s="113" t="str">
        <f>IF('Technical SDG'!N30="","",IF($D31="","please complete",IF($D31&gt;'Technical SDG'!N30-1,":-)",CONCATENATE("increase until ",'Technical SDG'!N30))))</f>
        <v/>
      </c>
      <c r="Q31" s="113" t="str">
        <f>IF('Technical SDG'!O30="","",IF($D31="","please complete",IF($D31&gt;'Technical SDG'!O30-1,":-)",CONCATENATE("increase until ",'Technical SDG'!O30))))</f>
        <v/>
      </c>
      <c r="R31" s="113" t="str">
        <f>IF('Technical SDG'!P30="","",IF($D31="","please complete",IF($D31&gt;'Technical SDG'!P30-1,":-)",CONCATENATE("increase until ",'Technical SDG'!P30))))</f>
        <v/>
      </c>
      <c r="S31" s="113" t="str">
        <f>IF('Technical SDG'!Q30="","",IF($D31="","please complete",IF($D31&gt;'Technical SDG'!Q30-1,":-)",CONCATENATE("increase until ",'Technical SDG'!Q30))))</f>
        <v/>
      </c>
      <c r="T31" s="113" t="str">
        <f>IF('Technical SDG'!R30="","",IF($D31="","please complete",IF($D31&gt;'Technical SDG'!R30-1,":-)",CONCATENATE("increase until ",'Technical SDG'!R30))))</f>
        <v/>
      </c>
      <c r="U31" s="113" t="str">
        <f>IF('Technical SDG'!S30="","",IF($D31="","please complete",IF($D31&gt;'Technical SDG'!S30-1,":-)",CONCATENATE("increase until ",'Technical SDG'!S30))))</f>
        <v/>
      </c>
      <c r="V31" s="113" t="str">
        <f>IF('Technical SDG'!T30="","",IF($D31="","please complete",IF($D31&gt;'Technical SDG'!T30-1,":-)",CONCATENATE("increase until ",'Technical SDG'!T30))))</f>
        <v/>
      </c>
      <c r="W31" s="136"/>
    </row>
    <row r="32" spans="1:23" ht="34.5" hidden="1" customHeight="1" x14ac:dyDescent="0.2">
      <c r="A32" s="212"/>
      <c r="B32" s="35" t="str">
        <f>'Technical SDG'!B31</f>
        <v>Q2.12</v>
      </c>
      <c r="C32" s="106" t="str">
        <f>VLOOKUP(B32,'Chapter 2'!$C$6:$D$278,2,0)</f>
        <v>Jakým způsobem je vypracována identifikace a popis bezpečnosti procesů, zařízení a pracovišť organizace?</v>
      </c>
      <c r="D32" s="107">
        <f>'Technical SDG'!C31</f>
        <v>3</v>
      </c>
      <c r="E32" s="107">
        <f t="shared" si="0"/>
        <v>17</v>
      </c>
      <c r="F32" s="113" t="str">
        <f>IF('Technical SDG'!D31="","",IF($D32="","please complete",IF($D32&gt;'Technical SDG'!D31-1,":-)",CONCATENATE("increase until ",'Technical SDG'!D31))))</f>
        <v/>
      </c>
      <c r="G32" s="113" t="str">
        <f>IF('Technical SDG'!E31="","",IF($D32="","please complete",IF($D32&gt;'Technical SDG'!E31-1,":-)",CONCATENATE("increase until ",'Technical SDG'!E31))))</f>
        <v/>
      </c>
      <c r="H32" s="113" t="str">
        <f>IF('Technical SDG'!F31="","",IF($D32="","please complete",IF($D32&gt;'Technical SDG'!F31-1,":-)",CONCATENATE("increase until ",'Technical SDG'!F31))))</f>
        <v/>
      </c>
      <c r="I32" s="113" t="str">
        <f>IF('Technical SDG'!G31="","",IF($D32="","please complete",IF($D32&gt;'Technical SDG'!G31-1,":-)",CONCATENATE("increase until ",'Technical SDG'!G31))))</f>
        <v/>
      </c>
      <c r="J32" s="113" t="str">
        <f>IF('Technical SDG'!H31="","",IF($D32="","please complete",IF($D32&gt;'Technical SDG'!H31-1,":-)",CONCATENATE("increase until ",'Technical SDG'!H31))))</f>
        <v/>
      </c>
      <c r="K32" s="113" t="str">
        <f>IF('Technical SDG'!I31="","",IF($D32="","please complete",IF($D32&gt;'Technical SDG'!I31-1,":-)",CONCATENATE("increase until ",'Technical SDG'!I31))))</f>
        <v/>
      </c>
      <c r="L32" s="113" t="str">
        <f>IF('Technical SDG'!J31="","",IF($D32="","please complete",IF($D32&gt;'Technical SDG'!J31-1,":-)",CONCATENATE("increase until ",'Technical SDG'!J31))))</f>
        <v/>
      </c>
      <c r="M32" s="113" t="str">
        <f>IF('Technical SDG'!K31="","",IF($D32="","please complete",IF($D32&gt;'Technical SDG'!K31-1,":-)",CONCATENATE("increase until ",'Technical SDG'!K31))))</f>
        <v/>
      </c>
      <c r="N32" s="113" t="str">
        <f>IF('Technical SDG'!L31="","",IF($D32="","please complete",IF($D32&gt;'Technical SDG'!L31-1,":-)",CONCATENATE("increase until ",'Technical SDG'!L31))))</f>
        <v/>
      </c>
      <c r="O32" s="113" t="str">
        <f>IF('Technical SDG'!M31="","",IF($D32="","please complete",IF($D32&gt;'Technical SDG'!M31-1,":-)",CONCATENATE("increase until ",'Technical SDG'!M31))))</f>
        <v/>
      </c>
      <c r="P32" s="113" t="str">
        <f>IF('Technical SDG'!N31="","",IF($D32="","please complete",IF($D32&gt;'Technical SDG'!N31-1,":-)",CONCATENATE("increase until ",'Technical SDG'!N31))))</f>
        <v/>
      </c>
      <c r="Q32" s="113" t="str">
        <f>IF('Technical SDG'!O31="","",IF($D32="","please complete",IF($D32&gt;'Technical SDG'!O31-1,":-)",CONCATENATE("increase until ",'Technical SDG'!O31))))</f>
        <v/>
      </c>
      <c r="R32" s="113" t="str">
        <f>IF('Technical SDG'!P31="","",IF($D32="","please complete",IF($D32&gt;'Technical SDG'!P31-1,":-)",CONCATENATE("increase until ",'Technical SDG'!P31))))</f>
        <v/>
      </c>
      <c r="S32" s="113" t="str">
        <f>IF('Technical SDG'!Q31="","",IF($D32="","please complete",IF($D32&gt;'Technical SDG'!Q31-1,":-)",CONCATENATE("increase until ",'Technical SDG'!Q31))))</f>
        <v/>
      </c>
      <c r="T32" s="113" t="str">
        <f>IF('Technical SDG'!R31="","",IF($D32="","please complete",IF($D32&gt;'Technical SDG'!R31-1,":-)",CONCATENATE("increase until ",'Technical SDG'!R31))))</f>
        <v/>
      </c>
      <c r="U32" s="113" t="str">
        <f>IF('Technical SDG'!S31="","",IF($D32="","please complete",IF($D32&gt;'Technical SDG'!S31-1,":-)",CONCATENATE("increase until ",'Technical SDG'!S31))))</f>
        <v/>
      </c>
      <c r="V32" s="113" t="str">
        <f>IF('Technical SDG'!T31="","",IF($D32="","please complete",IF($D32&gt;'Technical SDG'!T31-1,":-)",CONCATENATE("increase until ",'Technical SDG'!T31))))</f>
        <v/>
      </c>
      <c r="W32" s="136"/>
    </row>
    <row r="33" spans="1:23" ht="34.5" hidden="1" customHeight="1" x14ac:dyDescent="0.2">
      <c r="A33" s="212"/>
      <c r="B33" s="35" t="str">
        <f>'Technical SDG'!B32</f>
        <v>Q2.13</v>
      </c>
      <c r="C33" s="106" t="str">
        <f>VLOOKUP(B33,'Chapter 2'!$C$6:$D$278,2,0)</f>
        <v>Jakým způsobem se zlepšuje procesní bezpečnost po nehodách a incidentech?</v>
      </c>
      <c r="D33" s="107">
        <f>'Technical SDG'!C32</f>
        <v>4</v>
      </c>
      <c r="E33" s="107">
        <f t="shared" si="0"/>
        <v>17</v>
      </c>
      <c r="F33" s="113" t="str">
        <f>IF('Technical SDG'!D32="","",IF($D33="","please complete",IF($D33&gt;'Technical SDG'!D32-1,":-)",CONCATENATE("increase until ",'Technical SDG'!D32))))</f>
        <v/>
      </c>
      <c r="G33" s="113" t="str">
        <f>IF('Technical SDG'!E32="","",IF($D33="","please complete",IF($D33&gt;'Technical SDG'!E32-1,":-)",CONCATENATE("increase until ",'Technical SDG'!E32))))</f>
        <v/>
      </c>
      <c r="H33" s="113" t="str">
        <f>IF('Technical SDG'!F32="","",IF($D33="","please complete",IF($D33&gt;'Technical SDG'!F32-1,":-)",CONCATENATE("increase until ",'Technical SDG'!F32))))</f>
        <v/>
      </c>
      <c r="I33" s="113" t="str">
        <f>IF('Technical SDG'!G32="","",IF($D33="","please complete",IF($D33&gt;'Technical SDG'!G32-1,":-)",CONCATENATE("increase until ",'Technical SDG'!G32))))</f>
        <v/>
      </c>
      <c r="J33" s="113" t="str">
        <f>IF('Technical SDG'!H32="","",IF($D33="","please complete",IF($D33&gt;'Technical SDG'!H32-1,":-)",CONCATENATE("increase until ",'Technical SDG'!H32))))</f>
        <v/>
      </c>
      <c r="K33" s="113" t="str">
        <f>IF('Technical SDG'!I32="","",IF($D33="","please complete",IF($D33&gt;'Technical SDG'!I32-1,":-)",CONCATENATE("increase until ",'Technical SDG'!I32))))</f>
        <v/>
      </c>
      <c r="L33" s="113" t="str">
        <f>IF('Technical SDG'!J32="","",IF($D33="","please complete",IF($D33&gt;'Technical SDG'!J32-1,":-)",CONCATENATE("increase until ",'Technical SDG'!J32))))</f>
        <v/>
      </c>
      <c r="M33" s="113" t="str">
        <f>IF('Technical SDG'!K32="","",IF($D33="","please complete",IF($D33&gt;'Technical SDG'!K32-1,":-)",CONCATENATE("increase until ",'Technical SDG'!K32))))</f>
        <v/>
      </c>
      <c r="N33" s="113" t="str">
        <f>IF('Technical SDG'!L32="","",IF($D33="","please complete",IF($D33&gt;'Technical SDG'!L32-1,":-)",CONCATENATE("increase until ",'Technical SDG'!L32))))</f>
        <v/>
      </c>
      <c r="O33" s="113" t="str">
        <f>IF('Technical SDG'!M32="","",IF($D33="","please complete",IF($D33&gt;'Technical SDG'!M32-1,":-)",CONCATENATE("increase until ",'Technical SDG'!M32))))</f>
        <v/>
      </c>
      <c r="P33" s="113" t="str">
        <f>IF('Technical SDG'!N32="","",IF($D33="","please complete",IF($D33&gt;'Technical SDG'!N32-1,":-)",CONCATENATE("increase until ",'Technical SDG'!N32))))</f>
        <v/>
      </c>
      <c r="Q33" s="113" t="str">
        <f>IF('Technical SDG'!O32="","",IF($D33="","please complete",IF($D33&gt;'Technical SDG'!O32-1,":-)",CONCATENATE("increase until ",'Technical SDG'!O32))))</f>
        <v/>
      </c>
      <c r="R33" s="113" t="str">
        <f>IF('Technical SDG'!P32="","",IF($D33="","please complete",IF($D33&gt;'Technical SDG'!P32-1,":-)",CONCATENATE("increase until ",'Technical SDG'!P32))))</f>
        <v/>
      </c>
      <c r="S33" s="113" t="str">
        <f>IF('Technical SDG'!Q32="","",IF($D33="","please complete",IF($D33&gt;'Technical SDG'!Q32-1,":-)",CONCATENATE("increase until ",'Technical SDG'!Q32))))</f>
        <v/>
      </c>
      <c r="T33" s="113" t="str">
        <f>IF('Technical SDG'!R32="","",IF($D33="","please complete",IF($D33&gt;'Technical SDG'!R32-1,":-)",CONCATENATE("increase until ",'Technical SDG'!R32))))</f>
        <v/>
      </c>
      <c r="U33" s="113" t="str">
        <f>IF('Technical SDG'!S32="","",IF($D33="","please complete",IF($D33&gt;'Technical SDG'!S32-1,":-)",CONCATENATE("increase until ",'Technical SDG'!S32))))</f>
        <v/>
      </c>
      <c r="V33" s="113" t="str">
        <f>IF('Technical SDG'!T32="","",IF($D33="","please complete",IF($D33&gt;'Technical SDG'!T32-1,":-)",CONCATENATE("increase until ",'Technical SDG'!T32))))</f>
        <v/>
      </c>
      <c r="W33" s="136"/>
    </row>
    <row r="34" spans="1:23" ht="34.5" hidden="1" customHeight="1" x14ac:dyDescent="0.2">
      <c r="A34" s="212"/>
      <c r="B34" s="35" t="str">
        <f>'Technical SDG'!B33</f>
        <v>Q2.14</v>
      </c>
      <c r="C34" s="106" t="str">
        <f>VLOOKUP(B34,'Chapter 2'!$C$6:$D$278,2,0)</f>
        <v>Jakým způsobem se provádějí audity a inspekce procesní bezpečnosti?</v>
      </c>
      <c r="D34" s="107">
        <f>'Technical SDG'!C33</f>
        <v>4</v>
      </c>
      <c r="E34" s="107">
        <f t="shared" si="0"/>
        <v>17</v>
      </c>
      <c r="F34" s="113" t="str">
        <f>IF('Technical SDG'!D33="","",IF($D34="","please complete",IF($D34&gt;'Technical SDG'!D33-1,":-)",CONCATENATE("increase until ",'Technical SDG'!D33))))</f>
        <v/>
      </c>
      <c r="G34" s="113" t="str">
        <f>IF('Technical SDG'!E33="","",IF($D34="","please complete",IF($D34&gt;'Technical SDG'!E33-1,":-)",CONCATENATE("increase until ",'Technical SDG'!E33))))</f>
        <v/>
      </c>
      <c r="H34" s="113" t="str">
        <f>IF('Technical SDG'!F33="","",IF($D34="","please complete",IF($D34&gt;'Technical SDG'!F33-1,":-)",CONCATENATE("increase until ",'Technical SDG'!F33))))</f>
        <v/>
      </c>
      <c r="I34" s="113" t="str">
        <f>IF('Technical SDG'!G33="","",IF($D34="","please complete",IF($D34&gt;'Technical SDG'!G33-1,":-)",CONCATENATE("increase until ",'Technical SDG'!G33))))</f>
        <v/>
      </c>
      <c r="J34" s="113" t="str">
        <f>IF('Technical SDG'!H33="","",IF($D34="","please complete",IF($D34&gt;'Technical SDG'!H33-1,":-)",CONCATENATE("increase until ",'Technical SDG'!H33))))</f>
        <v/>
      </c>
      <c r="K34" s="113" t="str">
        <f>IF('Technical SDG'!I33="","",IF($D34="","please complete",IF($D34&gt;'Technical SDG'!I33-1,":-)",CONCATENATE("increase until ",'Technical SDG'!I33))))</f>
        <v/>
      </c>
      <c r="L34" s="113" t="str">
        <f>IF('Technical SDG'!J33="","",IF($D34="","please complete",IF($D34&gt;'Technical SDG'!J33-1,":-)",CONCATENATE("increase until ",'Technical SDG'!J33))))</f>
        <v/>
      </c>
      <c r="M34" s="113" t="str">
        <f>IF('Technical SDG'!K33="","",IF($D34="","please complete",IF($D34&gt;'Technical SDG'!K33-1,":-)",CONCATENATE("increase until ",'Technical SDG'!K33))))</f>
        <v/>
      </c>
      <c r="N34" s="113" t="str">
        <f>IF('Technical SDG'!L33="","",IF($D34="","please complete",IF($D34&gt;'Technical SDG'!L33-1,":-)",CONCATENATE("increase until ",'Technical SDG'!L33))))</f>
        <v/>
      </c>
      <c r="O34" s="113" t="str">
        <f>IF('Technical SDG'!M33="","",IF($D34="","please complete",IF($D34&gt;'Technical SDG'!M33-1,":-)",CONCATENATE("increase until ",'Technical SDG'!M33))))</f>
        <v/>
      </c>
      <c r="P34" s="113" t="str">
        <f>IF('Technical SDG'!N33="","",IF($D34="","please complete",IF($D34&gt;'Technical SDG'!N33-1,":-)",CONCATENATE("increase until ",'Technical SDG'!N33))))</f>
        <v/>
      </c>
      <c r="Q34" s="113" t="str">
        <f>IF('Technical SDG'!O33="","",IF($D34="","please complete",IF($D34&gt;'Technical SDG'!O33-1,":-)",CONCATENATE("increase until ",'Technical SDG'!O33))))</f>
        <v/>
      </c>
      <c r="R34" s="113" t="str">
        <f>IF('Technical SDG'!P33="","",IF($D34="","please complete",IF($D34&gt;'Technical SDG'!P33-1,":-)",CONCATENATE("increase until ",'Technical SDG'!P33))))</f>
        <v/>
      </c>
      <c r="S34" s="113" t="str">
        <f>IF('Technical SDG'!Q33="","",IF($D34="","please complete",IF($D34&gt;'Technical SDG'!Q33-1,":-)",CONCATENATE("increase until ",'Technical SDG'!Q33))))</f>
        <v/>
      </c>
      <c r="T34" s="113" t="str">
        <f>IF('Technical SDG'!R33="","",IF($D34="","please complete",IF($D34&gt;'Technical SDG'!R33-1,":-)",CONCATENATE("increase until ",'Technical SDG'!R33))))</f>
        <v/>
      </c>
      <c r="U34" s="113" t="str">
        <f>IF('Technical SDG'!S33="","",IF($D34="","please complete",IF($D34&gt;'Technical SDG'!S33-1,":-)",CONCATENATE("increase until ",'Technical SDG'!S33))))</f>
        <v/>
      </c>
      <c r="V34" s="113" t="str">
        <f>IF('Technical SDG'!T33="","",IF($D34="","please complete",IF($D34&gt;'Technical SDG'!T33-1,":-)",CONCATENATE("increase until ",'Technical SDG'!T33))))</f>
        <v/>
      </c>
      <c r="W34" s="136"/>
    </row>
    <row r="35" spans="1:23" ht="34.5" hidden="1" customHeight="1" x14ac:dyDescent="0.2">
      <c r="A35" s="212"/>
      <c r="B35" s="35" t="str">
        <f>'Technical SDG'!B34</f>
        <v>Q2.15</v>
      </c>
      <c r="C35" s="106" t="str">
        <f>VLOOKUP(B35,'Chapter 2'!$C$6:$D$278,2,0)</f>
        <v>Jakým způsobem se prověřují a zlepšují pracovní pokyny?</v>
      </c>
      <c r="D35" s="107">
        <f>'Technical SDG'!C34</f>
        <v>3</v>
      </c>
      <c r="E35" s="107">
        <f t="shared" si="0"/>
        <v>17</v>
      </c>
      <c r="F35" s="113" t="str">
        <f>IF('Technical SDG'!D34="","",IF($D35="","please complete",IF($D35&gt;'Technical SDG'!D34-1,":-)",CONCATENATE("increase until ",'Technical SDG'!D34))))</f>
        <v/>
      </c>
      <c r="G35" s="113" t="str">
        <f>IF('Technical SDG'!E34="","",IF($D35="","please complete",IF($D35&gt;'Technical SDG'!E34-1,":-)",CONCATENATE("increase until ",'Technical SDG'!E34))))</f>
        <v/>
      </c>
      <c r="H35" s="113" t="str">
        <f>IF('Technical SDG'!F34="","",IF($D35="","please complete",IF($D35&gt;'Technical SDG'!F34-1,":-)",CONCATENATE("increase until ",'Technical SDG'!F34))))</f>
        <v/>
      </c>
      <c r="I35" s="113" t="str">
        <f>IF('Technical SDG'!G34="","",IF($D35="","please complete",IF($D35&gt;'Technical SDG'!G34-1,":-)",CONCATENATE("increase until ",'Technical SDG'!G34))))</f>
        <v/>
      </c>
      <c r="J35" s="113" t="str">
        <f>IF('Technical SDG'!H34="","",IF($D35="","please complete",IF($D35&gt;'Technical SDG'!H34-1,":-)",CONCATENATE("increase until ",'Technical SDG'!H34))))</f>
        <v/>
      </c>
      <c r="K35" s="113" t="str">
        <f>IF('Technical SDG'!I34="","",IF($D35="","please complete",IF($D35&gt;'Technical SDG'!I34-1,":-)",CONCATENATE("increase until ",'Technical SDG'!I34))))</f>
        <v/>
      </c>
      <c r="L35" s="113" t="str">
        <f>IF('Technical SDG'!J34="","",IF($D35="","please complete",IF($D35&gt;'Technical SDG'!J34-1,":-)",CONCATENATE("increase until ",'Technical SDG'!J34))))</f>
        <v/>
      </c>
      <c r="M35" s="113" t="str">
        <f>IF('Technical SDG'!K34="","",IF($D35="","please complete",IF($D35&gt;'Technical SDG'!K34-1,":-)",CONCATENATE("increase until ",'Technical SDG'!K34))))</f>
        <v/>
      </c>
      <c r="N35" s="113" t="str">
        <f>IF('Technical SDG'!L34="","",IF($D35="","please complete",IF($D35&gt;'Technical SDG'!L34-1,":-)",CONCATENATE("increase until ",'Technical SDG'!L34))))</f>
        <v/>
      </c>
      <c r="O35" s="113" t="str">
        <f>IF('Technical SDG'!M34="","",IF($D35="","please complete",IF($D35&gt;'Technical SDG'!M34-1,":-)",CONCATENATE("increase until ",'Technical SDG'!M34))))</f>
        <v/>
      </c>
      <c r="P35" s="113" t="str">
        <f>IF('Technical SDG'!N34="","",IF($D35="","please complete",IF($D35&gt;'Technical SDG'!N34-1,":-)",CONCATENATE("increase until ",'Technical SDG'!N34))))</f>
        <v/>
      </c>
      <c r="Q35" s="113" t="str">
        <f>IF('Technical SDG'!O34="","",IF($D35="","please complete",IF($D35&gt;'Technical SDG'!O34-1,":-)",CONCATENATE("increase until ",'Technical SDG'!O34))))</f>
        <v/>
      </c>
      <c r="R35" s="113" t="str">
        <f>IF('Technical SDG'!P34="","",IF($D35="","please complete",IF($D35&gt;'Technical SDG'!P34-1,":-)",CONCATENATE("increase until ",'Technical SDG'!P34))))</f>
        <v/>
      </c>
      <c r="S35" s="113" t="str">
        <f>IF('Technical SDG'!Q34="","",IF($D35="","please complete",IF($D35&gt;'Technical SDG'!Q34-1,":-)",CONCATENATE("increase until ",'Technical SDG'!Q34))))</f>
        <v/>
      </c>
      <c r="T35" s="113" t="str">
        <f>IF('Technical SDG'!R34="","",IF($D35="","please complete",IF($D35&gt;'Technical SDG'!R34-1,":-)",CONCATENATE("increase until ",'Technical SDG'!R34))))</f>
        <v/>
      </c>
      <c r="U35" s="113" t="str">
        <f>IF('Technical SDG'!S34="","",IF($D35="","please complete",IF($D35&gt;'Technical SDG'!S34-1,":-)",CONCATENATE("increase until ",'Technical SDG'!S34))))</f>
        <v/>
      </c>
      <c r="V35" s="113" t="str">
        <f>IF('Technical SDG'!T34="","",IF($D35="","please complete",IF($D35&gt;'Technical SDG'!T34-1,":-)",CONCATENATE("increase until ",'Technical SDG'!T34))))</f>
        <v/>
      </c>
      <c r="W35" s="136"/>
    </row>
    <row r="36" spans="1:23" ht="34.5" hidden="1" customHeight="1" x14ac:dyDescent="0.2">
      <c r="A36" s="212"/>
      <c r="B36" s="35" t="str">
        <f>'Technical SDG'!B35</f>
        <v>Q2.16</v>
      </c>
      <c r="C36" s="106" t="str">
        <f>VLOOKUP(B36,'Chapter 2'!$C$6:$D$278,2,0)</f>
        <v>Jak je navrhována a dokumnetována instalace nových zařízení?</v>
      </c>
      <c r="D36" s="107">
        <f>'Technical SDG'!C35</f>
        <v>4</v>
      </c>
      <c r="E36" s="107">
        <f t="shared" si="0"/>
        <v>17</v>
      </c>
      <c r="F36" s="113" t="str">
        <f>IF('Technical SDG'!D35="","",IF($D36="","please complete",IF($D36&gt;'Technical SDG'!D35-1,":-)",CONCATENATE("increase until ",'Technical SDG'!D35))))</f>
        <v/>
      </c>
      <c r="G36" s="113" t="str">
        <f>IF('Technical SDG'!E35="","",IF($D36="","please complete",IF($D36&gt;'Technical SDG'!E35-1,":-)",CONCATENATE("increase until ",'Technical SDG'!E35))))</f>
        <v/>
      </c>
      <c r="H36" s="113" t="str">
        <f>IF('Technical SDG'!F35="","",IF($D36="","please complete",IF($D36&gt;'Technical SDG'!F35-1,":-)",CONCATENATE("increase until ",'Technical SDG'!F35))))</f>
        <v/>
      </c>
      <c r="I36" s="113" t="str">
        <f>IF('Technical SDG'!G35="","",IF($D36="","please complete",IF($D36&gt;'Technical SDG'!G35-1,":-)",CONCATENATE("increase until ",'Technical SDG'!G35))))</f>
        <v/>
      </c>
      <c r="J36" s="113" t="str">
        <f>IF('Technical SDG'!H35="","",IF($D36="","please complete",IF($D36&gt;'Technical SDG'!H35-1,":-)",CONCATENATE("increase until ",'Technical SDG'!H35))))</f>
        <v/>
      </c>
      <c r="K36" s="113" t="str">
        <f>IF('Technical SDG'!I35="","",IF($D36="","please complete",IF($D36&gt;'Technical SDG'!I35-1,":-)",CONCATENATE("increase until ",'Technical SDG'!I35))))</f>
        <v/>
      </c>
      <c r="L36" s="113" t="str">
        <f>IF('Technical SDG'!J35="","",IF($D36="","please complete",IF($D36&gt;'Technical SDG'!J35-1,":-)",CONCATENATE("increase until ",'Technical SDG'!J35))))</f>
        <v/>
      </c>
      <c r="M36" s="113" t="str">
        <f>IF('Technical SDG'!K35="","",IF($D36="","please complete",IF($D36&gt;'Technical SDG'!K35-1,":-)",CONCATENATE("increase until ",'Technical SDG'!K35))))</f>
        <v/>
      </c>
      <c r="N36" s="113" t="str">
        <f>IF('Technical SDG'!L35="","",IF($D36="","please complete",IF($D36&gt;'Technical SDG'!L35-1,":-)",CONCATENATE("increase until ",'Technical SDG'!L35))))</f>
        <v/>
      </c>
      <c r="O36" s="113" t="str">
        <f>IF('Technical SDG'!M35="","",IF($D36="","please complete",IF($D36&gt;'Technical SDG'!M35-1,":-)",CONCATENATE("increase until ",'Technical SDG'!M35))))</f>
        <v/>
      </c>
      <c r="P36" s="113" t="str">
        <f>IF('Technical SDG'!N35="","",IF($D36="","please complete",IF($D36&gt;'Technical SDG'!N35-1,":-)",CONCATENATE("increase until ",'Technical SDG'!N35))))</f>
        <v/>
      </c>
      <c r="Q36" s="113" t="str">
        <f>IF('Technical SDG'!O35="","",IF($D36="","please complete",IF($D36&gt;'Technical SDG'!O35-1,":-)",CONCATENATE("increase until ",'Technical SDG'!O35))))</f>
        <v/>
      </c>
      <c r="R36" s="113" t="str">
        <f>IF('Technical SDG'!P35="","",IF($D36="","please complete",IF($D36&gt;'Technical SDG'!P35-1,":-)",CONCATENATE("increase until ",'Technical SDG'!P35))))</f>
        <v/>
      </c>
      <c r="S36" s="113" t="str">
        <f>IF('Technical SDG'!Q35="","",IF($D36="","please complete",IF($D36&gt;'Technical SDG'!Q35-1,":-)",CONCATENATE("increase until ",'Technical SDG'!Q35))))</f>
        <v/>
      </c>
      <c r="T36" s="113" t="str">
        <f>IF('Technical SDG'!R35="","",IF($D36="","please complete",IF($D36&gt;'Technical SDG'!R35-1,":-)",CONCATENATE("increase until ",'Technical SDG'!R35))))</f>
        <v/>
      </c>
      <c r="U36" s="113" t="str">
        <f>IF('Technical SDG'!S35="","",IF($D36="","please complete",IF($D36&gt;'Technical SDG'!S35-1,":-)",CONCATENATE("increase until ",'Technical SDG'!S35))))</f>
        <v/>
      </c>
      <c r="V36" s="113" t="str">
        <f>IF('Technical SDG'!T35="","",IF($D36="","please complete",IF($D36&gt;'Technical SDG'!T35-1,":-)",CONCATENATE("increase until ",'Technical SDG'!T35))))</f>
        <v/>
      </c>
      <c r="W36" s="136"/>
    </row>
    <row r="37" spans="1:23" ht="34.5" hidden="1" customHeight="1" x14ac:dyDescent="0.2">
      <c r="A37" s="212"/>
      <c r="B37" s="35" t="str">
        <f>'Technical SDG'!B36</f>
        <v>Q2.17</v>
      </c>
      <c r="C37" s="106" t="str">
        <f>VLOOKUP(B37,'Chapter 2'!$C$6:$D$278,2,0)</f>
        <v>Jakým způsobem probíhá kontrola zřizování instalace?</v>
      </c>
      <c r="D37" s="107">
        <f>'Technical SDG'!C36</f>
        <v>4</v>
      </c>
      <c r="E37" s="107">
        <f t="shared" si="0"/>
        <v>17</v>
      </c>
      <c r="F37" s="113" t="str">
        <f>IF('Technical SDG'!D36="","",IF($D37="","please complete",IF($D37&gt;'Technical SDG'!D36-1,":-)",CONCATENATE("increase until ",'Technical SDG'!D36))))</f>
        <v/>
      </c>
      <c r="G37" s="113" t="str">
        <f>IF('Technical SDG'!E36="","",IF($D37="","please complete",IF($D37&gt;'Technical SDG'!E36-1,":-)",CONCATENATE("increase until ",'Technical SDG'!E36))))</f>
        <v/>
      </c>
      <c r="H37" s="113" t="str">
        <f>IF('Technical SDG'!F36="","",IF($D37="","please complete",IF($D37&gt;'Technical SDG'!F36-1,":-)",CONCATENATE("increase until ",'Technical SDG'!F36))))</f>
        <v/>
      </c>
      <c r="I37" s="113" t="str">
        <f>IF('Technical SDG'!G36="","",IF($D37="","please complete",IF($D37&gt;'Technical SDG'!G36-1,":-)",CONCATENATE("increase until ",'Technical SDG'!G36))))</f>
        <v/>
      </c>
      <c r="J37" s="113" t="str">
        <f>IF('Technical SDG'!H36="","",IF($D37="","please complete",IF($D37&gt;'Technical SDG'!H36-1,":-)",CONCATENATE("increase until ",'Technical SDG'!H36))))</f>
        <v/>
      </c>
      <c r="K37" s="113" t="str">
        <f>IF('Technical SDG'!I36="","",IF($D37="","please complete",IF($D37&gt;'Technical SDG'!I36-1,":-)",CONCATENATE("increase until ",'Technical SDG'!I36))))</f>
        <v/>
      </c>
      <c r="L37" s="113" t="str">
        <f>IF('Technical SDG'!J36="","",IF($D37="","please complete",IF($D37&gt;'Technical SDG'!J36-1,":-)",CONCATENATE("increase until ",'Technical SDG'!J36))))</f>
        <v/>
      </c>
      <c r="M37" s="113" t="str">
        <f>IF('Technical SDG'!K36="","",IF($D37="","please complete",IF($D37&gt;'Technical SDG'!K36-1,":-)",CONCATENATE("increase until ",'Technical SDG'!K36))))</f>
        <v/>
      </c>
      <c r="N37" s="113" t="str">
        <f>IF('Technical SDG'!L36="","",IF($D37="","please complete",IF($D37&gt;'Technical SDG'!L36-1,":-)",CONCATENATE("increase until ",'Technical SDG'!L36))))</f>
        <v/>
      </c>
      <c r="O37" s="113" t="str">
        <f>IF('Technical SDG'!M36="","",IF($D37="","please complete",IF($D37&gt;'Technical SDG'!M36-1,":-)",CONCATENATE("increase until ",'Technical SDG'!M36))))</f>
        <v/>
      </c>
      <c r="P37" s="113" t="str">
        <f>IF('Technical SDG'!N36="","",IF($D37="","please complete",IF($D37&gt;'Technical SDG'!N36-1,":-)",CONCATENATE("increase until ",'Technical SDG'!N36))))</f>
        <v/>
      </c>
      <c r="Q37" s="113" t="str">
        <f>IF('Technical SDG'!O36="","",IF($D37="","please complete",IF($D37&gt;'Technical SDG'!O36-1,":-)",CONCATENATE("increase until ",'Technical SDG'!O36))))</f>
        <v/>
      </c>
      <c r="R37" s="113" t="str">
        <f>IF('Technical SDG'!P36="","",IF($D37="","please complete",IF($D37&gt;'Technical SDG'!P36-1,":-)",CONCATENATE("increase until ",'Technical SDG'!P36))))</f>
        <v/>
      </c>
      <c r="S37" s="113" t="str">
        <f>IF('Technical SDG'!Q36="","",IF($D37="","please complete",IF($D37&gt;'Technical SDG'!Q36-1,":-)",CONCATENATE("increase until ",'Technical SDG'!Q36))))</f>
        <v/>
      </c>
      <c r="T37" s="113" t="str">
        <f>IF('Technical SDG'!R36="","",IF($D37="","please complete",IF($D37&gt;'Technical SDG'!R36-1,":-)",CONCATENATE("increase until ",'Technical SDG'!R36))))</f>
        <v/>
      </c>
      <c r="U37" s="113" t="str">
        <f>IF('Technical SDG'!S36="","",IF($D37="","please complete",IF($D37&gt;'Technical SDG'!S36-1,":-)",CONCATENATE("increase until ",'Technical SDG'!S36))))</f>
        <v/>
      </c>
      <c r="V37" s="113" t="str">
        <f>IF('Technical SDG'!T36="","",IF($D37="","please complete",IF($D37&gt;'Technical SDG'!T36-1,":-)",CONCATENATE("increase until ",'Technical SDG'!T36))))</f>
        <v/>
      </c>
      <c r="W37" s="136"/>
    </row>
    <row r="38" spans="1:23" ht="34.5" hidden="1" customHeight="1" x14ac:dyDescent="0.2">
      <c r="A38" s="212"/>
      <c r="B38" s="35" t="str">
        <f>'Technical SDG'!B37</f>
        <v>Q2.18</v>
      </c>
      <c r="C38" s="106" t="str">
        <f>VLOOKUP(B38,'Chapter 2'!$C$6:$D$278,2,0)</f>
        <v>Jakým způsobem je zaručena ochrana zařízení, aby jediná chyba neměla katastrofické následky?</v>
      </c>
      <c r="D38" s="107">
        <f>'Technical SDG'!C37</f>
        <v>4</v>
      </c>
      <c r="E38" s="107">
        <f t="shared" si="0"/>
        <v>17</v>
      </c>
      <c r="F38" s="113" t="str">
        <f>IF('Technical SDG'!D37="","",IF($D38="","please complete",IF($D38&gt;'Technical SDG'!D37-1,":-)",CONCATENATE("increase until ",'Technical SDG'!D37))))</f>
        <v/>
      </c>
      <c r="G38" s="113" t="str">
        <f>IF('Technical SDG'!E37="","",IF($D38="","please complete",IF($D38&gt;'Technical SDG'!E37-1,":-)",CONCATENATE("increase until ",'Technical SDG'!E37))))</f>
        <v/>
      </c>
      <c r="H38" s="113" t="str">
        <f>IF('Technical SDG'!F37="","",IF($D38="","please complete",IF($D38&gt;'Technical SDG'!F37-1,":-)",CONCATENATE("increase until ",'Technical SDG'!F37))))</f>
        <v/>
      </c>
      <c r="I38" s="113" t="str">
        <f>IF('Technical SDG'!G37="","",IF($D38="","please complete",IF($D38&gt;'Technical SDG'!G37-1,":-)",CONCATENATE("increase until ",'Technical SDG'!G37))))</f>
        <v/>
      </c>
      <c r="J38" s="113" t="str">
        <f>IF('Technical SDG'!H37="","",IF($D38="","please complete",IF($D38&gt;'Technical SDG'!H37-1,":-)",CONCATENATE("increase until ",'Technical SDG'!H37))))</f>
        <v/>
      </c>
      <c r="K38" s="113" t="str">
        <f>IF('Technical SDG'!I37="","",IF($D38="","please complete",IF($D38&gt;'Technical SDG'!I37-1,":-)",CONCATENATE("increase until ",'Technical SDG'!I37))))</f>
        <v/>
      </c>
      <c r="L38" s="113" t="str">
        <f>IF('Technical SDG'!J37="","",IF($D38="","please complete",IF($D38&gt;'Technical SDG'!J37-1,":-)",CONCATENATE("increase until ",'Technical SDG'!J37))))</f>
        <v/>
      </c>
      <c r="M38" s="113" t="str">
        <f>IF('Technical SDG'!K37="","",IF($D38="","please complete",IF($D38&gt;'Technical SDG'!K37-1,":-)",CONCATENATE("increase until ",'Technical SDG'!K37))))</f>
        <v/>
      </c>
      <c r="N38" s="113" t="str">
        <f>IF('Technical SDG'!L37="","",IF($D38="","please complete",IF($D38&gt;'Technical SDG'!L37-1,":-)",CONCATENATE("increase until ",'Technical SDG'!L37))))</f>
        <v/>
      </c>
      <c r="O38" s="113" t="str">
        <f>IF('Technical SDG'!M37="","",IF($D38="","please complete",IF($D38&gt;'Technical SDG'!M37-1,":-)",CONCATENATE("increase until ",'Technical SDG'!M37))))</f>
        <v/>
      </c>
      <c r="P38" s="113" t="str">
        <f>IF('Technical SDG'!N37="","",IF($D38="","please complete",IF($D38&gt;'Technical SDG'!N37-1,":-)",CONCATENATE("increase until ",'Technical SDG'!N37))))</f>
        <v/>
      </c>
      <c r="Q38" s="113" t="str">
        <f>IF('Technical SDG'!O37="","",IF($D38="","please complete",IF($D38&gt;'Technical SDG'!O37-1,":-)",CONCATENATE("increase until ",'Technical SDG'!O37))))</f>
        <v/>
      </c>
      <c r="R38" s="113" t="str">
        <f>IF('Technical SDG'!P37="","",IF($D38="","please complete",IF($D38&gt;'Technical SDG'!P37-1,":-)",CONCATENATE("increase until ",'Technical SDG'!P37))))</f>
        <v/>
      </c>
      <c r="S38" s="113" t="str">
        <f>IF('Technical SDG'!Q37="","",IF($D38="","please complete",IF($D38&gt;'Technical SDG'!Q37-1,":-)",CONCATENATE("increase until ",'Technical SDG'!Q37))))</f>
        <v/>
      </c>
      <c r="T38" s="113" t="str">
        <f>IF('Technical SDG'!R37="","",IF($D38="","please complete",IF($D38&gt;'Technical SDG'!R37-1,":-)",CONCATENATE("increase until ",'Technical SDG'!R37))))</f>
        <v/>
      </c>
      <c r="U38" s="113" t="str">
        <f>IF('Technical SDG'!S37="","",IF($D38="","please complete",IF($D38&gt;'Technical SDG'!S37-1,":-)",CONCATENATE("increase until ",'Technical SDG'!S37))))</f>
        <v/>
      </c>
      <c r="V38" s="113" t="str">
        <f>IF('Technical SDG'!T37="","",IF($D38="","please complete",IF($D38&gt;'Technical SDG'!T37-1,":-)",CONCATENATE("increase until ",'Technical SDG'!T37))))</f>
        <v/>
      </c>
      <c r="W38" s="136"/>
    </row>
    <row r="39" spans="1:23" ht="34.5" hidden="1" customHeight="1" x14ac:dyDescent="0.2">
      <c r="A39" s="212"/>
      <c r="B39" s="35" t="str">
        <f>'Technical SDG'!B38</f>
        <v>Q2.19</v>
      </c>
      <c r="C39" s="106" t="str">
        <f>VLOOKUP(B39,'Chapter 2'!$C$6:$D$278,2,0)</f>
        <v>Byly zřízeny programy preventivní údržby a péče, které zaručují bezpečnost provozů, nástrojů a zařízení?</v>
      </c>
      <c r="D39" s="107">
        <f>'Technical SDG'!C38</f>
        <v>3</v>
      </c>
      <c r="E39" s="107">
        <f t="shared" si="0"/>
        <v>17</v>
      </c>
      <c r="F39" s="113" t="str">
        <f>IF('Technical SDG'!D38="","",IF($D39="","please complete",IF($D39&gt;'Technical SDG'!D38-1,":-)",CONCATENATE("increase until ",'Technical SDG'!D38))))</f>
        <v/>
      </c>
      <c r="G39" s="113" t="str">
        <f>IF('Technical SDG'!E38="","",IF($D39="","please complete",IF($D39&gt;'Technical SDG'!E38-1,":-)",CONCATENATE("increase until ",'Technical SDG'!E38))))</f>
        <v/>
      </c>
      <c r="H39" s="113" t="str">
        <f>IF('Technical SDG'!F38="","",IF($D39="","please complete",IF($D39&gt;'Technical SDG'!F38-1,":-)",CONCATENATE("increase until ",'Technical SDG'!F38))))</f>
        <v/>
      </c>
      <c r="I39" s="113" t="str">
        <f>IF('Technical SDG'!G38="","",IF($D39="","please complete",IF($D39&gt;'Technical SDG'!G38-1,":-)",CONCATENATE("increase until ",'Technical SDG'!G38))))</f>
        <v/>
      </c>
      <c r="J39" s="113" t="str">
        <f>IF('Technical SDG'!H38="","",IF($D39="","please complete",IF($D39&gt;'Technical SDG'!H38-1,":-)",CONCATENATE("increase until ",'Technical SDG'!H38))))</f>
        <v/>
      </c>
      <c r="K39" s="113" t="str">
        <f>IF('Technical SDG'!I38="","",IF($D39="","please complete",IF($D39&gt;'Technical SDG'!I38-1,":-)",CONCATENATE("increase until ",'Technical SDG'!I38))))</f>
        <v/>
      </c>
      <c r="L39" s="113" t="str">
        <f>IF('Technical SDG'!J38="","",IF($D39="","please complete",IF($D39&gt;'Technical SDG'!J38-1,":-)",CONCATENATE("increase until ",'Technical SDG'!J38))))</f>
        <v/>
      </c>
      <c r="M39" s="113" t="str">
        <f>IF('Technical SDG'!K38="","",IF($D39="","please complete",IF($D39&gt;'Technical SDG'!K38-1,":-)",CONCATENATE("increase until ",'Technical SDG'!K38))))</f>
        <v/>
      </c>
      <c r="N39" s="113" t="str">
        <f>IF('Technical SDG'!L38="","",IF($D39="","please complete",IF($D39&gt;'Technical SDG'!L38-1,":-)",CONCATENATE("increase until ",'Technical SDG'!L38))))</f>
        <v/>
      </c>
      <c r="O39" s="113" t="str">
        <f>IF('Technical SDG'!M38="","",IF($D39="","please complete",IF($D39&gt;'Technical SDG'!M38-1,":-)",CONCATENATE("increase until ",'Technical SDG'!M38))))</f>
        <v/>
      </c>
      <c r="P39" s="113" t="str">
        <f>IF('Technical SDG'!N38="","",IF($D39="","please complete",IF($D39&gt;'Technical SDG'!N38-1,":-)",CONCATENATE("increase until ",'Technical SDG'!N38))))</f>
        <v/>
      </c>
      <c r="Q39" s="113" t="str">
        <f>IF('Technical SDG'!O38="","",IF($D39="","please complete",IF($D39&gt;'Technical SDG'!O38-1,":-)",CONCATENATE("increase until ",'Technical SDG'!O38))))</f>
        <v/>
      </c>
      <c r="R39" s="113" t="str">
        <f>IF('Technical SDG'!P38="","",IF($D39="","please complete",IF($D39&gt;'Technical SDG'!P38-1,":-)",CONCATENATE("increase until ",'Technical SDG'!P38))))</f>
        <v/>
      </c>
      <c r="S39" s="113" t="str">
        <f>IF('Technical SDG'!Q38="","",IF($D39="","please complete",IF($D39&gt;'Technical SDG'!Q38-1,":-)",CONCATENATE("increase until ",'Technical SDG'!Q38))))</f>
        <v/>
      </c>
      <c r="T39" s="113" t="str">
        <f>IF('Technical SDG'!R38="","",IF($D39="","please complete",IF($D39&gt;'Technical SDG'!R38-1,":-)",CONCATENATE("increase until ",'Technical SDG'!R38))))</f>
        <v/>
      </c>
      <c r="U39" s="113" t="str">
        <f>IF('Technical SDG'!S38="","",IF($D39="","please complete",IF($D39&gt;'Technical SDG'!S38-1,":-)",CONCATENATE("increase until ",'Technical SDG'!S38))))</f>
        <v/>
      </c>
      <c r="V39" s="113" t="str">
        <f>IF('Technical SDG'!T38="","",IF($D39="","please complete",IF($D39&gt;'Technical SDG'!T38-1,":-)",CONCATENATE("increase until ",'Technical SDG'!T38))))</f>
        <v/>
      </c>
      <c r="W39" s="136"/>
    </row>
    <row r="40" spans="1:23" ht="34.5" hidden="1" customHeight="1" x14ac:dyDescent="0.2">
      <c r="A40" s="212"/>
      <c r="B40" s="35" t="str">
        <f>'Technical SDG'!B39</f>
        <v>Q2.20</v>
      </c>
      <c r="C40" s="106" t="str">
        <f>VLOOKUP(B40,'Chapter 2'!$C$6:$D$278,2,0)</f>
        <v>Jakým způsobem se řídí procesy během mimořádných událostí v případě přerušení dodávky energie nebo služeb?</v>
      </c>
      <c r="D40" s="107">
        <f>'Technical SDG'!C39</f>
        <v>4</v>
      </c>
      <c r="E40" s="107">
        <f t="shared" si="0"/>
        <v>17</v>
      </c>
      <c r="F40" s="113" t="str">
        <f>IF('Technical SDG'!D39="","",IF($D40="","please complete",IF($D40&gt;'Technical SDG'!D39-1,":-)",CONCATENATE("increase until ",'Technical SDG'!D39))))</f>
        <v/>
      </c>
      <c r="G40" s="113" t="str">
        <f>IF('Technical SDG'!E39="","",IF($D40="","please complete",IF($D40&gt;'Technical SDG'!E39-1,":-)",CONCATENATE("increase until ",'Technical SDG'!E39))))</f>
        <v/>
      </c>
      <c r="H40" s="113" t="str">
        <f>IF('Technical SDG'!F39="","",IF($D40="","please complete",IF($D40&gt;'Technical SDG'!F39-1,":-)",CONCATENATE("increase until ",'Technical SDG'!F39))))</f>
        <v/>
      </c>
      <c r="I40" s="113" t="str">
        <f>IF('Technical SDG'!G39="","",IF($D40="","please complete",IF($D40&gt;'Technical SDG'!G39-1,":-)",CONCATENATE("increase until ",'Technical SDG'!G39))))</f>
        <v/>
      </c>
      <c r="J40" s="113" t="str">
        <f>IF('Technical SDG'!H39="","",IF($D40="","please complete",IF($D40&gt;'Technical SDG'!H39-1,":-)",CONCATENATE("increase until ",'Technical SDG'!H39))))</f>
        <v/>
      </c>
      <c r="K40" s="113" t="str">
        <f>IF('Technical SDG'!I39="","",IF($D40="","please complete",IF($D40&gt;'Technical SDG'!I39-1,":-)",CONCATENATE("increase until ",'Technical SDG'!I39))))</f>
        <v/>
      </c>
      <c r="L40" s="113" t="str">
        <f>IF('Technical SDG'!J39="","",IF($D40="","please complete",IF($D40&gt;'Technical SDG'!J39-1,":-)",CONCATENATE("increase until ",'Technical SDG'!J39))))</f>
        <v/>
      </c>
      <c r="M40" s="113" t="str">
        <f>IF('Technical SDG'!K39="","",IF($D40="","please complete",IF($D40&gt;'Technical SDG'!K39-1,":-)",CONCATENATE("increase until ",'Technical SDG'!K39))))</f>
        <v/>
      </c>
      <c r="N40" s="113" t="str">
        <f>IF('Technical SDG'!L39="","",IF($D40="","please complete",IF($D40&gt;'Technical SDG'!L39-1,":-)",CONCATENATE("increase until ",'Technical SDG'!L39))))</f>
        <v/>
      </c>
      <c r="O40" s="113" t="str">
        <f>IF('Technical SDG'!M39="","",IF($D40="","please complete",IF($D40&gt;'Technical SDG'!M39-1,":-)",CONCATENATE("increase until ",'Technical SDG'!M39))))</f>
        <v/>
      </c>
      <c r="P40" s="113" t="str">
        <f>IF('Technical SDG'!N39="","",IF($D40="","please complete",IF($D40&gt;'Technical SDG'!N39-1,":-)",CONCATENATE("increase until ",'Technical SDG'!N39))))</f>
        <v/>
      </c>
      <c r="Q40" s="113" t="str">
        <f>IF('Technical SDG'!O39="","",IF($D40="","please complete",IF($D40&gt;'Technical SDG'!O39-1,":-)",CONCATENATE("increase until ",'Technical SDG'!O39))))</f>
        <v/>
      </c>
      <c r="R40" s="113" t="str">
        <f>IF('Technical SDG'!P39="","",IF($D40="","please complete",IF($D40&gt;'Technical SDG'!P39-1,":-)",CONCATENATE("increase until ",'Technical SDG'!P39))))</f>
        <v/>
      </c>
      <c r="S40" s="113" t="str">
        <f>IF('Technical SDG'!Q39="","",IF($D40="","please complete",IF($D40&gt;'Technical SDG'!Q39-1,":-)",CONCATENATE("increase until ",'Technical SDG'!Q39))))</f>
        <v/>
      </c>
      <c r="T40" s="113" t="str">
        <f>IF('Technical SDG'!R39="","",IF($D40="","please complete",IF($D40&gt;'Technical SDG'!R39-1,":-)",CONCATENATE("increase until ",'Technical SDG'!R39))))</f>
        <v/>
      </c>
      <c r="U40" s="113" t="str">
        <f>IF('Technical SDG'!S39="","",IF($D40="","please complete",IF($D40&gt;'Technical SDG'!S39-1,":-)",CONCATENATE("increase until ",'Technical SDG'!S39))))</f>
        <v/>
      </c>
      <c r="V40" s="113" t="str">
        <f>IF('Technical SDG'!T39="","",IF($D40="","please complete",IF($D40&gt;'Technical SDG'!T39-1,":-)",CONCATENATE("increase until ",'Technical SDG'!T39))))</f>
        <v/>
      </c>
      <c r="W40" s="136"/>
    </row>
    <row r="41" spans="1:23" ht="34.5" hidden="1" customHeight="1" x14ac:dyDescent="0.2">
      <c r="A41" s="212"/>
      <c r="B41" s="35" t="str">
        <f>'Technical SDG'!B40</f>
        <v>Q2.21</v>
      </c>
      <c r="C41" s="106" t="str">
        <f>VLOOKUP(B41,'Chapter 2'!$C$6:$D$278,2,0)</f>
        <v>Jak se připravují havarijní plány?</v>
      </c>
      <c r="D41" s="107">
        <f>'Technical SDG'!C40</f>
        <v>4</v>
      </c>
      <c r="E41" s="107">
        <f t="shared" si="0"/>
        <v>17</v>
      </c>
      <c r="F41" s="113" t="str">
        <f>IF('Technical SDG'!D40="","",IF($D41="","please complete",IF($D41&gt;'Technical SDG'!D40-1,":-)",CONCATENATE("increase until ",'Technical SDG'!D40))))</f>
        <v/>
      </c>
      <c r="G41" s="113" t="str">
        <f>IF('Technical SDG'!E40="","",IF($D41="","please complete",IF($D41&gt;'Technical SDG'!E40-1,":-)",CONCATENATE("increase until ",'Technical SDG'!E40))))</f>
        <v/>
      </c>
      <c r="H41" s="113" t="str">
        <f>IF('Technical SDG'!F40="","",IF($D41="","please complete",IF($D41&gt;'Technical SDG'!F40-1,":-)",CONCATENATE("increase until ",'Technical SDG'!F40))))</f>
        <v/>
      </c>
      <c r="I41" s="113" t="str">
        <f>IF('Technical SDG'!G40="","",IF($D41="","please complete",IF($D41&gt;'Technical SDG'!G40-1,":-)",CONCATENATE("increase until ",'Technical SDG'!G40))))</f>
        <v/>
      </c>
      <c r="J41" s="113" t="str">
        <f>IF('Technical SDG'!H40="","",IF($D41="","please complete",IF($D41&gt;'Technical SDG'!H40-1,":-)",CONCATENATE("increase until ",'Technical SDG'!H40))))</f>
        <v/>
      </c>
      <c r="K41" s="113" t="str">
        <f>IF('Technical SDG'!I40="","",IF($D41="","please complete",IF($D41&gt;'Technical SDG'!I40-1,":-)",CONCATENATE("increase until ",'Technical SDG'!I40))))</f>
        <v/>
      </c>
      <c r="L41" s="113" t="str">
        <f>IF('Technical SDG'!J40="","",IF($D41="","please complete",IF($D41&gt;'Technical SDG'!J40-1,":-)",CONCATENATE("increase until ",'Technical SDG'!J40))))</f>
        <v/>
      </c>
      <c r="M41" s="113" t="str">
        <f>IF('Technical SDG'!K40="","",IF($D41="","please complete",IF($D41&gt;'Technical SDG'!K40-1,":-)",CONCATENATE("increase until ",'Technical SDG'!K40))))</f>
        <v/>
      </c>
      <c r="N41" s="113" t="str">
        <f>IF('Technical SDG'!L40="","",IF($D41="","please complete",IF($D41&gt;'Technical SDG'!L40-1,":-)",CONCATENATE("increase until ",'Technical SDG'!L40))))</f>
        <v/>
      </c>
      <c r="O41" s="113" t="str">
        <f>IF('Technical SDG'!M40="","",IF($D41="","please complete",IF($D41&gt;'Technical SDG'!M40-1,":-)",CONCATENATE("increase until ",'Technical SDG'!M40))))</f>
        <v/>
      </c>
      <c r="P41" s="113" t="str">
        <f>IF('Technical SDG'!N40="","",IF($D41="","please complete",IF($D41&gt;'Technical SDG'!N40-1,":-)",CONCATENATE("increase until ",'Technical SDG'!N40))))</f>
        <v/>
      </c>
      <c r="Q41" s="113" t="str">
        <f>IF('Technical SDG'!O40="","",IF($D41="","please complete",IF($D41&gt;'Technical SDG'!O40-1,":-)",CONCATENATE("increase until ",'Technical SDG'!O40))))</f>
        <v/>
      </c>
      <c r="R41" s="113" t="str">
        <f>IF('Technical SDG'!P40="","",IF($D41="","please complete",IF($D41&gt;'Technical SDG'!P40-1,":-)",CONCATENATE("increase until ",'Technical SDG'!P40))))</f>
        <v/>
      </c>
      <c r="S41" s="113" t="str">
        <f>IF('Technical SDG'!Q40="","",IF($D41="","please complete",IF($D41&gt;'Technical SDG'!Q40-1,":-)",CONCATENATE("increase until ",'Technical SDG'!Q40))))</f>
        <v/>
      </c>
      <c r="T41" s="113" t="str">
        <f>IF('Technical SDG'!R40="","",IF($D41="","please complete",IF($D41&gt;'Technical SDG'!R40-1,":-)",CONCATENATE("increase until ",'Technical SDG'!R40))))</f>
        <v/>
      </c>
      <c r="U41" s="113" t="str">
        <f>IF('Technical SDG'!S40="","",IF($D41="","please complete",IF($D41&gt;'Technical SDG'!S40-1,":-)",CONCATENATE("increase until ",'Technical SDG'!S40))))</f>
        <v/>
      </c>
      <c r="V41" s="113" t="str">
        <f>IF('Technical SDG'!T40="","",IF($D41="","please complete",IF($D41&gt;'Technical SDG'!T40-1,":-)",CONCATENATE("increase until ",'Technical SDG'!T40))))</f>
        <v/>
      </c>
      <c r="W41" s="136"/>
    </row>
    <row r="42" spans="1:23" ht="34.5" hidden="1" customHeight="1" x14ac:dyDescent="0.2">
      <c r="A42" s="212"/>
      <c r="B42" s="35" t="str">
        <f>'Technical SDG'!B41</f>
        <v>Q2.22</v>
      </c>
      <c r="C42" s="106" t="str">
        <f>VLOOKUP(B42,'Chapter 2'!$C$6:$D$278,2,0)</f>
        <v>Jakým způsobem jsou zabezpečeny kompetence a školení zaměstnanců a dodavatelů zapojených do procesů?</v>
      </c>
      <c r="D42" s="107">
        <f>'Technical SDG'!C41</f>
        <v>2</v>
      </c>
      <c r="E42" s="107">
        <f t="shared" si="0"/>
        <v>17</v>
      </c>
      <c r="F42" s="113" t="str">
        <f>IF('Technical SDG'!D41="","",IF($D42="","please complete",IF($D42&gt;'Technical SDG'!D41-1,":-)",CONCATENATE("increase until ",'Technical SDG'!D41))))</f>
        <v/>
      </c>
      <c r="G42" s="113" t="str">
        <f>IF('Technical SDG'!E41="","",IF($D42="","please complete",IF($D42&gt;'Technical SDG'!E41-1,":-)",CONCATENATE("increase until ",'Technical SDG'!E41))))</f>
        <v/>
      </c>
      <c r="H42" s="113" t="str">
        <f>IF('Technical SDG'!F41="","",IF($D42="","please complete",IF($D42&gt;'Technical SDG'!F41-1,":-)",CONCATENATE("increase until ",'Technical SDG'!F41))))</f>
        <v/>
      </c>
      <c r="I42" s="113" t="str">
        <f>IF('Technical SDG'!G41="","",IF($D42="","please complete",IF($D42&gt;'Technical SDG'!G41-1,":-)",CONCATENATE("increase until ",'Technical SDG'!G41))))</f>
        <v/>
      </c>
      <c r="J42" s="113" t="str">
        <f>IF('Technical SDG'!H41="","",IF($D42="","please complete",IF($D42&gt;'Technical SDG'!H41-1,":-)",CONCATENATE("increase until ",'Technical SDG'!H41))))</f>
        <v/>
      </c>
      <c r="K42" s="113" t="str">
        <f>IF('Technical SDG'!I41="","",IF($D42="","please complete",IF($D42&gt;'Technical SDG'!I41-1,":-)",CONCATENATE("increase until ",'Technical SDG'!I41))))</f>
        <v/>
      </c>
      <c r="L42" s="113" t="str">
        <f>IF('Technical SDG'!J41="","",IF($D42="","please complete",IF($D42&gt;'Technical SDG'!J41-1,":-)",CONCATENATE("increase until ",'Technical SDG'!J41))))</f>
        <v/>
      </c>
      <c r="M42" s="113" t="str">
        <f>IF('Technical SDG'!K41="","",IF($D42="","please complete",IF($D42&gt;'Technical SDG'!K41-1,":-)",CONCATENATE("increase until ",'Technical SDG'!K41))))</f>
        <v/>
      </c>
      <c r="N42" s="113" t="str">
        <f>IF('Technical SDG'!L41="","",IF($D42="","please complete",IF($D42&gt;'Technical SDG'!L41-1,":-)",CONCATENATE("increase until ",'Technical SDG'!L41))))</f>
        <v/>
      </c>
      <c r="O42" s="113" t="str">
        <f>IF('Technical SDG'!M41="","",IF($D42="","please complete",IF($D42&gt;'Technical SDG'!M41-1,":-)",CONCATENATE("increase until ",'Technical SDG'!M41))))</f>
        <v/>
      </c>
      <c r="P42" s="113" t="str">
        <f>IF('Technical SDG'!N41="","",IF($D42="","please complete",IF($D42&gt;'Technical SDG'!N41-1,":-)",CONCATENATE("increase until ",'Technical SDG'!N41))))</f>
        <v/>
      </c>
      <c r="Q42" s="113" t="str">
        <f>IF('Technical SDG'!O41="","",IF($D42="","please complete",IF($D42&gt;'Technical SDG'!O41-1,":-)",CONCATENATE("increase until ",'Technical SDG'!O41))))</f>
        <v/>
      </c>
      <c r="R42" s="113" t="str">
        <f>IF('Technical SDG'!P41="","",IF($D42="","please complete",IF($D42&gt;'Technical SDG'!P41-1,":-)",CONCATENATE("increase until ",'Technical SDG'!P41))))</f>
        <v/>
      </c>
      <c r="S42" s="113" t="str">
        <f>IF('Technical SDG'!Q41="","",IF($D42="","please complete",IF($D42&gt;'Technical SDG'!Q41-1,":-)",CONCATENATE("increase until ",'Technical SDG'!Q41))))</f>
        <v/>
      </c>
      <c r="T42" s="113" t="str">
        <f>IF('Technical SDG'!R41="","",IF($D42="","please complete",IF($D42&gt;'Technical SDG'!R41-1,":-)",CONCATENATE("increase until ",'Technical SDG'!R41))))</f>
        <v/>
      </c>
      <c r="U42" s="113" t="str">
        <f>IF('Technical SDG'!S41="","",IF($D42="","please complete",IF($D42&gt;'Technical SDG'!S41-1,":-)",CONCATENATE("increase until ",'Technical SDG'!S41))))</f>
        <v/>
      </c>
      <c r="V42" s="113" t="str">
        <f>IF('Technical SDG'!T41="","",IF($D42="","please complete",IF($D42&gt;'Technical SDG'!T41-1,":-)",CONCATENATE("increase until ",'Technical SDG'!T41))))</f>
        <v/>
      </c>
      <c r="W42" s="136"/>
    </row>
    <row r="43" spans="1:23" ht="34.5" hidden="1" customHeight="1" x14ac:dyDescent="0.2">
      <c r="A43" s="212"/>
      <c r="B43" s="35" t="str">
        <f>'Technical SDG'!B42</f>
        <v>Q2.23</v>
      </c>
      <c r="C43" s="106" t="str">
        <f>VLOOKUP(B43,'Chapter 2'!$C$6:$D$278,2,0)</f>
        <v>Jakým způsobem se sdílejí informace o rizicích látek a přípravků?</v>
      </c>
      <c r="D43" s="107">
        <f>'Technical SDG'!C42</f>
        <v>4</v>
      </c>
      <c r="E43" s="107">
        <f t="shared" si="0"/>
        <v>17</v>
      </c>
      <c r="F43" s="113" t="str">
        <f>IF('Technical SDG'!D42="","",IF($D43="","please complete",IF($D43&gt;'Technical SDG'!D42-1,":-)",CONCATENATE("increase until ",'Technical SDG'!D42))))</f>
        <v/>
      </c>
      <c r="G43" s="113" t="str">
        <f>IF('Technical SDG'!E42="","",IF($D43="","please complete",IF($D43&gt;'Technical SDG'!E42-1,":-)",CONCATENATE("increase until ",'Technical SDG'!E42))))</f>
        <v/>
      </c>
      <c r="H43" s="113" t="str">
        <f>IF('Technical SDG'!F42="","",IF($D43="","please complete",IF($D43&gt;'Technical SDG'!F42-1,":-)",CONCATENATE("increase until ",'Technical SDG'!F42))))</f>
        <v/>
      </c>
      <c r="I43" s="113" t="str">
        <f>IF('Technical SDG'!G42="","",IF($D43="","please complete",IF($D43&gt;'Technical SDG'!G42-1,":-)",CONCATENATE("increase until ",'Technical SDG'!G42))))</f>
        <v/>
      </c>
      <c r="J43" s="113" t="str">
        <f>IF('Technical SDG'!H42="","",IF($D43="","please complete",IF($D43&gt;'Technical SDG'!H42-1,":-)",CONCATENATE("increase until ",'Technical SDG'!H42))))</f>
        <v/>
      </c>
      <c r="K43" s="113" t="str">
        <f>IF('Technical SDG'!I42="","",IF($D43="","please complete",IF($D43&gt;'Technical SDG'!I42-1,":-)",CONCATENATE("increase until ",'Technical SDG'!I42))))</f>
        <v/>
      </c>
      <c r="L43" s="113" t="str">
        <f>IF('Technical SDG'!J42="","",IF($D43="","please complete",IF($D43&gt;'Technical SDG'!J42-1,":-)",CONCATENATE("increase until ",'Technical SDG'!J42))))</f>
        <v/>
      </c>
      <c r="M43" s="113" t="str">
        <f>IF('Technical SDG'!K42="","",IF($D43="","please complete",IF($D43&gt;'Technical SDG'!K42-1,":-)",CONCATENATE("increase until ",'Technical SDG'!K42))))</f>
        <v/>
      </c>
      <c r="N43" s="113" t="str">
        <f>IF('Technical SDG'!L42="","",IF($D43="","please complete",IF($D43&gt;'Technical SDG'!L42-1,":-)",CONCATENATE("increase until ",'Technical SDG'!L42))))</f>
        <v/>
      </c>
      <c r="O43" s="113" t="str">
        <f>IF('Technical SDG'!M42="","",IF($D43="","please complete",IF($D43&gt;'Technical SDG'!M42-1,":-)",CONCATENATE("increase until ",'Technical SDG'!M42))))</f>
        <v/>
      </c>
      <c r="P43" s="113" t="str">
        <f>IF('Technical SDG'!N42="","",IF($D43="","please complete",IF($D43&gt;'Technical SDG'!N42-1,":-)",CONCATENATE("increase until ",'Technical SDG'!N42))))</f>
        <v/>
      </c>
      <c r="Q43" s="113" t="str">
        <f>IF('Technical SDG'!O42="","",IF($D43="","please complete",IF($D43&gt;'Technical SDG'!O42-1,":-)",CONCATENATE("increase until ",'Technical SDG'!O42))))</f>
        <v/>
      </c>
      <c r="R43" s="113" t="str">
        <f>IF('Technical SDG'!P42="","",IF($D43="","please complete",IF($D43&gt;'Technical SDG'!P42-1,":-)",CONCATENATE("increase until ",'Technical SDG'!P42))))</f>
        <v/>
      </c>
      <c r="S43" s="113" t="str">
        <f>IF('Technical SDG'!Q42="","",IF($D43="","please complete",IF($D43&gt;'Technical SDG'!Q42-1,":-)",CONCATENATE("increase until ",'Technical SDG'!Q42))))</f>
        <v/>
      </c>
      <c r="T43" s="113" t="str">
        <f>IF('Technical SDG'!R42="","",IF($D43="","please complete",IF($D43&gt;'Technical SDG'!R42-1,":-)",CONCATENATE("increase until ",'Technical SDG'!R42))))</f>
        <v/>
      </c>
      <c r="U43" s="113" t="str">
        <f>IF('Technical SDG'!S42="","",IF($D43="","please complete",IF($D43&gt;'Technical SDG'!S42-1,":-)",CONCATENATE("increase until ",'Technical SDG'!S42))))</f>
        <v/>
      </c>
      <c r="V43" s="113" t="str">
        <f>IF('Technical SDG'!T42="","",IF($D43="","please complete",IF($D43&gt;'Technical SDG'!T42-1,":-)",CONCATENATE("increase until ",'Technical SDG'!T42))))</f>
        <v/>
      </c>
      <c r="W43" s="136"/>
    </row>
    <row r="44" spans="1:23" ht="34.5" hidden="1" customHeight="1" x14ac:dyDescent="0.2">
      <c r="A44" s="212"/>
      <c r="B44" s="35" t="str">
        <f>'Technical SDG'!B43</f>
        <v>Q2.24</v>
      </c>
      <c r="C44" s="106" t="str">
        <f>VLOOKUP(B44,'Chapter 2'!$C$6:$D$278,2,0)</f>
        <v>Jak se sdílejí informace o procesu?</v>
      </c>
      <c r="D44" s="107">
        <f>'Technical SDG'!C43</f>
        <v>3</v>
      </c>
      <c r="E44" s="107">
        <f t="shared" si="0"/>
        <v>17</v>
      </c>
      <c r="F44" s="113" t="str">
        <f>IF('Technical SDG'!D43="","",IF($D44="","please complete",IF($D44&gt;'Technical SDG'!D43-1,":-)",CONCATENATE("increase until ",'Technical SDG'!D43))))</f>
        <v/>
      </c>
      <c r="G44" s="113" t="str">
        <f>IF('Technical SDG'!E43="","",IF($D44="","please complete",IF($D44&gt;'Technical SDG'!E43-1,":-)",CONCATENATE("increase until ",'Technical SDG'!E43))))</f>
        <v/>
      </c>
      <c r="H44" s="113" t="str">
        <f>IF('Technical SDG'!F43="","",IF($D44="","please complete",IF($D44&gt;'Technical SDG'!F43-1,":-)",CONCATENATE("increase until ",'Technical SDG'!F43))))</f>
        <v/>
      </c>
      <c r="I44" s="113" t="str">
        <f>IF('Technical SDG'!G43="","",IF($D44="","please complete",IF($D44&gt;'Technical SDG'!G43-1,":-)",CONCATENATE("increase until ",'Technical SDG'!G43))))</f>
        <v/>
      </c>
      <c r="J44" s="113" t="str">
        <f>IF('Technical SDG'!H43="","",IF($D44="","please complete",IF($D44&gt;'Technical SDG'!H43-1,":-)",CONCATENATE("increase until ",'Technical SDG'!H43))))</f>
        <v/>
      </c>
      <c r="K44" s="113" t="str">
        <f>IF('Technical SDG'!I43="","",IF($D44="","please complete",IF($D44&gt;'Technical SDG'!I43-1,":-)",CONCATENATE("increase until ",'Technical SDG'!I43))))</f>
        <v/>
      </c>
      <c r="L44" s="113" t="str">
        <f>IF('Technical SDG'!J43="","",IF($D44="","please complete",IF($D44&gt;'Technical SDG'!J43-1,":-)",CONCATENATE("increase until ",'Technical SDG'!J43))))</f>
        <v/>
      </c>
      <c r="M44" s="113" t="str">
        <f>IF('Technical SDG'!K43="","",IF($D44="","please complete",IF($D44&gt;'Technical SDG'!K43-1,":-)",CONCATENATE("increase until ",'Technical SDG'!K43))))</f>
        <v/>
      </c>
      <c r="N44" s="113" t="str">
        <f>IF('Technical SDG'!L43="","",IF($D44="","please complete",IF($D44&gt;'Technical SDG'!L43-1,":-)",CONCATENATE("increase until ",'Technical SDG'!L43))))</f>
        <v/>
      </c>
      <c r="O44" s="113" t="str">
        <f>IF('Technical SDG'!M43="","",IF($D44="","please complete",IF($D44&gt;'Technical SDG'!M43-1,":-)",CONCATENATE("increase until ",'Technical SDG'!M43))))</f>
        <v/>
      </c>
      <c r="P44" s="113" t="str">
        <f>IF('Technical SDG'!N43="","",IF($D44="","please complete",IF($D44&gt;'Technical SDG'!N43-1,":-)",CONCATENATE("increase until ",'Technical SDG'!N43))))</f>
        <v/>
      </c>
      <c r="Q44" s="113" t="str">
        <f>IF('Technical SDG'!O43="","",IF($D44="","please complete",IF($D44&gt;'Technical SDG'!O43-1,":-)",CONCATENATE("increase until ",'Technical SDG'!O43))))</f>
        <v/>
      </c>
      <c r="R44" s="113" t="str">
        <f>IF('Technical SDG'!P43="","",IF($D44="","please complete",IF($D44&gt;'Technical SDG'!P43-1,":-)",CONCATENATE("increase until ",'Technical SDG'!P43))))</f>
        <v/>
      </c>
      <c r="S44" s="113" t="str">
        <f>IF('Technical SDG'!Q43="","",IF($D44="","please complete",IF($D44&gt;'Technical SDG'!Q43-1,":-)",CONCATENATE("increase until ",'Technical SDG'!Q43))))</f>
        <v/>
      </c>
      <c r="T44" s="113" t="str">
        <f>IF('Technical SDG'!R43="","",IF($D44="","please complete",IF($D44&gt;'Technical SDG'!R43-1,":-)",CONCATENATE("increase until ",'Technical SDG'!R43))))</f>
        <v/>
      </c>
      <c r="U44" s="113" t="str">
        <f>IF('Technical SDG'!S43="","",IF($D44="","please complete",IF($D44&gt;'Technical SDG'!S43-1,":-)",CONCATENATE("increase until ",'Technical SDG'!S43))))</f>
        <v/>
      </c>
      <c r="V44" s="113" t="str">
        <f>IF('Technical SDG'!T43="","",IF($D44="","please complete",IF($D44&gt;'Technical SDG'!T43-1,":-)",CONCATENATE("increase until ",'Technical SDG'!T43))))</f>
        <v/>
      </c>
      <c r="W44" s="136"/>
    </row>
    <row r="45" spans="1:23" ht="34.5" hidden="1" customHeight="1" x14ac:dyDescent="0.2">
      <c r="A45" s="212"/>
      <c r="B45" s="35" t="str">
        <f>'Technical SDG'!B44</f>
        <v>Q2.25</v>
      </c>
      <c r="C45" s="106" t="str">
        <f>VLOOKUP(B45,'Chapter 2'!$C$6:$D$278,2,0)</f>
        <v>Jakým způsobem organizace hodnotí své logistické partnery z hlediska HSE&amp;S, energetické účinnosti a emisí skleníkových plynů?</v>
      </c>
      <c r="D45" s="107">
        <f>'Technical SDG'!C44</f>
        <v>3</v>
      </c>
      <c r="E45" s="107">
        <f t="shared" si="0"/>
        <v>17</v>
      </c>
      <c r="F45" s="113" t="str">
        <f>IF('Technical SDG'!D44="","",IF($D45="","please complete",IF($D45&gt;'Technical SDG'!D44-1,":-)",CONCATENATE("increase until ",'Technical SDG'!D44))))</f>
        <v/>
      </c>
      <c r="G45" s="113" t="str">
        <f>IF('Technical SDG'!E44="","",IF($D45="","please complete",IF($D45&gt;'Technical SDG'!E44-1,":-)",CONCATENATE("increase until ",'Technical SDG'!E44))))</f>
        <v/>
      </c>
      <c r="H45" s="113" t="str">
        <f>IF('Technical SDG'!F44="","",IF($D45="","please complete",IF($D45&gt;'Technical SDG'!F44-1,":-)",CONCATENATE("increase until ",'Technical SDG'!F44))))</f>
        <v/>
      </c>
      <c r="I45" s="113" t="str">
        <f>IF('Technical SDG'!G44="","",IF($D45="","please complete",IF($D45&gt;'Technical SDG'!G44-1,":-)",CONCATENATE("increase until ",'Technical SDG'!G44))))</f>
        <v/>
      </c>
      <c r="J45" s="113" t="str">
        <f>IF('Technical SDG'!H44="","",IF($D45="","please complete",IF($D45&gt;'Technical SDG'!H44-1,":-)",CONCATENATE("increase until ",'Technical SDG'!H44))))</f>
        <v/>
      </c>
      <c r="K45" s="113" t="str">
        <f>IF('Technical SDG'!I44="","",IF($D45="","please complete",IF($D45&gt;'Technical SDG'!I44-1,":-)",CONCATENATE("increase until ",'Technical SDG'!I44))))</f>
        <v/>
      </c>
      <c r="L45" s="113" t="str">
        <f>IF('Technical SDG'!J44="","",IF($D45="","please complete",IF($D45&gt;'Technical SDG'!J44-1,":-)",CONCATENATE("increase until ",'Technical SDG'!J44))))</f>
        <v/>
      </c>
      <c r="M45" s="113" t="str">
        <f>IF('Technical SDG'!K44="","",IF($D45="","please complete",IF($D45&gt;'Technical SDG'!K44-1,":-)",CONCATENATE("increase until ",'Technical SDG'!K44))))</f>
        <v/>
      </c>
      <c r="N45" s="113" t="str">
        <f>IF('Technical SDG'!L44="","",IF($D45="","please complete",IF($D45&gt;'Technical SDG'!L44-1,":-)",CONCATENATE("increase until ",'Technical SDG'!L44))))</f>
        <v/>
      </c>
      <c r="O45" s="113" t="str">
        <f>IF('Technical SDG'!M44="","",IF($D45="","please complete",IF($D45&gt;'Technical SDG'!M44-1,":-)",CONCATENATE("increase until ",'Technical SDG'!M44))))</f>
        <v/>
      </c>
      <c r="P45" s="113" t="str">
        <f>IF('Technical SDG'!N44="","",IF($D45="","please complete",IF($D45&gt;'Technical SDG'!N44-1,":-)",CONCATENATE("increase until ",'Technical SDG'!N44))))</f>
        <v/>
      </c>
      <c r="Q45" s="113" t="str">
        <f>IF('Technical SDG'!O44="","",IF($D45="","please complete",IF($D45&gt;'Technical SDG'!O44-1,":-)",CONCATENATE("increase until ",'Technical SDG'!O44))))</f>
        <v/>
      </c>
      <c r="R45" s="113" t="str">
        <f>IF('Technical SDG'!P44="","",IF($D45="","please complete",IF($D45&gt;'Technical SDG'!P44-1,":-)",CONCATENATE("increase until ",'Technical SDG'!P44))))</f>
        <v/>
      </c>
      <c r="S45" s="113" t="str">
        <f>IF('Technical SDG'!Q44="","",IF($D45="","please complete",IF($D45&gt;'Technical SDG'!Q44-1,":-)",CONCATENATE("increase until ",'Technical SDG'!Q44))))</f>
        <v/>
      </c>
      <c r="T45" s="113" t="str">
        <f>IF('Technical SDG'!R44="","",IF($D45="","please complete",IF($D45&gt;'Technical SDG'!R44-1,":-)",CONCATENATE("increase until ",'Technical SDG'!R44))))</f>
        <v/>
      </c>
      <c r="U45" s="113" t="str">
        <f>IF('Technical SDG'!S44="","",IF($D45="","please complete",IF($D45&gt;'Technical SDG'!S44-1,":-)",CONCATENATE("increase until ",'Technical SDG'!S44))))</f>
        <v/>
      </c>
      <c r="V45" s="113" t="str">
        <f>IF('Technical SDG'!T44="","",IF($D45="","please complete",IF($D45&gt;'Technical SDG'!T44-1,":-)",CONCATENATE("increase until ",'Technical SDG'!T44))))</f>
        <v/>
      </c>
      <c r="W45" s="136"/>
    </row>
    <row r="46" spans="1:23" ht="34.5" hidden="1" customHeight="1" x14ac:dyDescent="0.2">
      <c r="A46" s="212"/>
      <c r="B46" s="35" t="str">
        <f>'Technical SDG'!B45</f>
        <v>Q2.26</v>
      </c>
      <c r="C46" s="106" t="str">
        <f>VLOOKUP(B46,'Chapter 2'!$C$6:$D$278,2,0)</f>
        <v>Jakým způsobem organizace zabraňuje a reaguje na dopravní nehody?</v>
      </c>
      <c r="D46" s="107">
        <f>'Technical SDG'!C45</f>
        <v>4</v>
      </c>
      <c r="E46" s="107">
        <f t="shared" si="0"/>
        <v>17</v>
      </c>
      <c r="F46" s="113" t="str">
        <f>IF('Technical SDG'!D45="","",IF($D46="","please complete",IF($D46&gt;'Technical SDG'!D45-1,":-)",CONCATENATE("increase until ",'Technical SDG'!D45))))</f>
        <v/>
      </c>
      <c r="G46" s="113" t="str">
        <f>IF('Technical SDG'!E45="","",IF($D46="","please complete",IF($D46&gt;'Technical SDG'!E45-1,":-)",CONCATENATE("increase until ",'Technical SDG'!E45))))</f>
        <v/>
      </c>
      <c r="H46" s="113" t="str">
        <f>IF('Technical SDG'!F45="","",IF($D46="","please complete",IF($D46&gt;'Technical SDG'!F45-1,":-)",CONCATENATE("increase until ",'Technical SDG'!F45))))</f>
        <v/>
      </c>
      <c r="I46" s="113" t="str">
        <f>IF('Technical SDG'!G45="","",IF($D46="","please complete",IF($D46&gt;'Technical SDG'!G45-1,":-)",CONCATENATE("increase until ",'Technical SDG'!G45))))</f>
        <v/>
      </c>
      <c r="J46" s="113" t="str">
        <f>IF('Technical SDG'!H45="","",IF($D46="","please complete",IF($D46&gt;'Technical SDG'!H45-1,":-)",CONCATENATE("increase until ",'Technical SDG'!H45))))</f>
        <v/>
      </c>
      <c r="K46" s="113" t="str">
        <f>IF('Technical SDG'!I45="","",IF($D46="","please complete",IF($D46&gt;'Technical SDG'!I45-1,":-)",CONCATENATE("increase until ",'Technical SDG'!I45))))</f>
        <v/>
      </c>
      <c r="L46" s="113" t="str">
        <f>IF('Technical SDG'!J45="","",IF($D46="","please complete",IF($D46&gt;'Technical SDG'!J45-1,":-)",CONCATENATE("increase until ",'Technical SDG'!J45))))</f>
        <v/>
      </c>
      <c r="M46" s="113" t="str">
        <f>IF('Technical SDG'!K45="","",IF($D46="","please complete",IF($D46&gt;'Technical SDG'!K45-1,":-)",CONCATENATE("increase until ",'Technical SDG'!K45))))</f>
        <v/>
      </c>
      <c r="N46" s="113" t="str">
        <f>IF('Technical SDG'!L45="","",IF($D46="","please complete",IF($D46&gt;'Technical SDG'!L45-1,":-)",CONCATENATE("increase until ",'Technical SDG'!L45))))</f>
        <v/>
      </c>
      <c r="O46" s="113" t="str">
        <f>IF('Technical SDG'!M45="","",IF($D46="","please complete",IF($D46&gt;'Technical SDG'!M45-1,":-)",CONCATENATE("increase until ",'Technical SDG'!M45))))</f>
        <v/>
      </c>
      <c r="P46" s="113" t="str">
        <f>IF('Technical SDG'!N45="","",IF($D46="","please complete",IF($D46&gt;'Technical SDG'!N45-1,":-)",CONCATENATE("increase until ",'Technical SDG'!N45))))</f>
        <v/>
      </c>
      <c r="Q46" s="113" t="str">
        <f>IF('Technical SDG'!O45="","",IF($D46="","please complete",IF($D46&gt;'Technical SDG'!O45-1,":-)",CONCATENATE("increase until ",'Technical SDG'!O45))))</f>
        <v/>
      </c>
      <c r="R46" s="113" t="str">
        <f>IF('Technical SDG'!P45="","",IF($D46="","please complete",IF($D46&gt;'Technical SDG'!P45-1,":-)",CONCATENATE("increase until ",'Technical SDG'!P45))))</f>
        <v/>
      </c>
      <c r="S46" s="113" t="str">
        <f>IF('Technical SDG'!Q45="","",IF($D46="","please complete",IF($D46&gt;'Technical SDG'!Q45-1,":-)",CONCATENATE("increase until ",'Technical SDG'!Q45))))</f>
        <v/>
      </c>
      <c r="T46" s="113" t="str">
        <f>IF('Technical SDG'!R45="","",IF($D46="","please complete",IF($D46&gt;'Technical SDG'!R45-1,":-)",CONCATENATE("increase until ",'Technical SDG'!R45))))</f>
        <v/>
      </c>
      <c r="U46" s="113" t="str">
        <f>IF('Technical SDG'!S45="","",IF($D46="","please complete",IF($D46&gt;'Technical SDG'!S45-1,":-)",CONCATENATE("increase until ",'Technical SDG'!S45))))</f>
        <v/>
      </c>
      <c r="V46" s="113" t="str">
        <f>IF('Technical SDG'!T45="","",IF($D46="","please complete",IF($D46&gt;'Technical SDG'!T45-1,":-)",CONCATENATE("increase until ",'Technical SDG'!T45))))</f>
        <v/>
      </c>
      <c r="W46" s="136"/>
    </row>
    <row r="47" spans="1:23" ht="34.5" hidden="1" customHeight="1" x14ac:dyDescent="0.2">
      <c r="A47" s="212"/>
      <c r="B47" s="35" t="str">
        <f>'Technical SDG'!B46</f>
        <v>Q2.27</v>
      </c>
      <c r="C47" s="106" t="str">
        <f>VLOOKUP(B47,'Chapter 2'!$C$6:$D$278,2,0)</f>
        <v>Jakým způsobem organizace identifikuje bezpečnostní problémy?</v>
      </c>
      <c r="D47" s="107">
        <f>'Technical SDG'!C46</f>
        <v>4</v>
      </c>
      <c r="E47" s="107">
        <f t="shared" si="0"/>
        <v>17</v>
      </c>
      <c r="F47" s="113" t="str">
        <f>IF('Technical SDG'!D46="","",IF($D47="","please complete",IF($D47&gt;'Technical SDG'!D46-1,":-)",CONCATENATE("increase until ",'Technical SDG'!D46))))</f>
        <v/>
      </c>
      <c r="G47" s="113" t="str">
        <f>IF('Technical SDG'!E46="","",IF($D47="","please complete",IF($D47&gt;'Technical SDG'!E46-1,":-)",CONCATENATE("increase until ",'Technical SDG'!E46))))</f>
        <v/>
      </c>
      <c r="H47" s="113" t="str">
        <f>IF('Technical SDG'!F46="","",IF($D47="","please complete",IF($D47&gt;'Technical SDG'!F46-1,":-)",CONCATENATE("increase until ",'Technical SDG'!F46))))</f>
        <v/>
      </c>
      <c r="I47" s="113" t="str">
        <f>IF('Technical SDG'!G46="","",IF($D47="","please complete",IF($D47&gt;'Technical SDG'!G46-1,":-)",CONCATENATE("increase until ",'Technical SDG'!G46))))</f>
        <v/>
      </c>
      <c r="J47" s="113" t="str">
        <f>IF('Technical SDG'!H46="","",IF($D47="","please complete",IF($D47&gt;'Technical SDG'!H46-1,":-)",CONCATENATE("increase until ",'Technical SDG'!H46))))</f>
        <v/>
      </c>
      <c r="K47" s="113" t="str">
        <f>IF('Technical SDG'!I46="","",IF($D47="","please complete",IF($D47&gt;'Technical SDG'!I46-1,":-)",CONCATENATE("increase until ",'Technical SDG'!I46))))</f>
        <v/>
      </c>
      <c r="L47" s="113" t="str">
        <f>IF('Technical SDG'!J46="","",IF($D47="","please complete",IF($D47&gt;'Technical SDG'!J46-1,":-)",CONCATENATE("increase until ",'Technical SDG'!J46))))</f>
        <v/>
      </c>
      <c r="M47" s="113" t="str">
        <f>IF('Technical SDG'!K46="","",IF($D47="","please complete",IF($D47&gt;'Technical SDG'!K46-1,":-)",CONCATENATE("increase until ",'Technical SDG'!K46))))</f>
        <v/>
      </c>
      <c r="N47" s="113" t="str">
        <f>IF('Technical SDG'!L46="","",IF($D47="","please complete",IF($D47&gt;'Technical SDG'!L46-1,":-)",CONCATENATE("increase until ",'Technical SDG'!L46))))</f>
        <v/>
      </c>
      <c r="O47" s="113" t="str">
        <f>IF('Technical SDG'!M46="","",IF($D47="","please complete",IF($D47&gt;'Technical SDG'!M46-1,":-)",CONCATENATE("increase until ",'Technical SDG'!M46))))</f>
        <v/>
      </c>
      <c r="P47" s="113" t="str">
        <f>IF('Technical SDG'!N46="","",IF($D47="","please complete",IF($D47&gt;'Technical SDG'!N46-1,":-)",CONCATENATE("increase until ",'Technical SDG'!N46))))</f>
        <v/>
      </c>
      <c r="Q47" s="113" t="str">
        <f>IF('Technical SDG'!O46="","",IF($D47="","please complete",IF($D47&gt;'Technical SDG'!O46-1,":-)",CONCATENATE("increase until ",'Technical SDG'!O46))))</f>
        <v/>
      </c>
      <c r="R47" s="113" t="str">
        <f>IF('Technical SDG'!P46="","",IF($D47="","please complete",IF($D47&gt;'Technical SDG'!P46-1,":-)",CONCATENATE("increase until ",'Technical SDG'!P46))))</f>
        <v/>
      </c>
      <c r="S47" s="113" t="str">
        <f>IF('Technical SDG'!Q46="","",IF($D47="","please complete",IF($D47&gt;'Technical SDG'!Q46-1,":-)",CONCATENATE("increase until ",'Technical SDG'!Q46))))</f>
        <v/>
      </c>
      <c r="T47" s="113" t="str">
        <f>IF('Technical SDG'!R46="","",IF($D47="","please complete",IF($D47&gt;'Technical SDG'!R46-1,":-)",CONCATENATE("increase until ",'Technical SDG'!R46))))</f>
        <v/>
      </c>
      <c r="U47" s="113" t="str">
        <f>IF('Technical SDG'!S46="","",IF($D47="","please complete",IF($D47&gt;'Technical SDG'!S46-1,":-)",CONCATENATE("increase until ",'Technical SDG'!S46))))</f>
        <v/>
      </c>
      <c r="V47" s="113" t="str">
        <f>IF('Technical SDG'!T46="","",IF($D47="","please complete",IF($D47&gt;'Technical SDG'!T46-1,":-)",CONCATENATE("increase until ",'Technical SDG'!T46))))</f>
        <v/>
      </c>
      <c r="W47" s="136"/>
    </row>
    <row r="48" spans="1:23" ht="34.5" hidden="1" customHeight="1" x14ac:dyDescent="0.2">
      <c r="A48" s="212"/>
      <c r="B48" s="35" t="str">
        <f>'Technical SDG'!B47</f>
        <v>Q2.28</v>
      </c>
      <c r="C48" s="106" t="str">
        <f>VLOOKUP(B48,'Chapter 2'!$C$6:$D$278,2,0)</f>
        <v>Jakým způsobem se kontroluje příchod a odchod pracovníků a materiálu na pracovišti a v oblastech s omezeným vstupem?</v>
      </c>
      <c r="D48" s="107">
        <f>'Technical SDG'!C47</f>
        <v>3</v>
      </c>
      <c r="E48" s="107">
        <f t="shared" si="0"/>
        <v>17</v>
      </c>
      <c r="F48" s="113" t="str">
        <f>IF('Technical SDG'!D47="","",IF($D48="","please complete",IF($D48&gt;'Technical SDG'!D47-1,":-)",CONCATENATE("increase until ",'Technical SDG'!D47))))</f>
        <v/>
      </c>
      <c r="G48" s="113" t="str">
        <f>IF('Technical SDG'!E47="","",IF($D48="","please complete",IF($D48&gt;'Technical SDG'!E47-1,":-)",CONCATENATE("increase until ",'Technical SDG'!E47))))</f>
        <v/>
      </c>
      <c r="H48" s="113" t="str">
        <f>IF('Technical SDG'!F47="","",IF($D48="","please complete",IF($D48&gt;'Technical SDG'!F47-1,":-)",CONCATENATE("increase until ",'Technical SDG'!F47))))</f>
        <v/>
      </c>
      <c r="I48" s="113" t="str">
        <f>IF('Technical SDG'!G47="","",IF($D48="","please complete",IF($D48&gt;'Technical SDG'!G47-1,":-)",CONCATENATE("increase until ",'Technical SDG'!G47))))</f>
        <v/>
      </c>
      <c r="J48" s="113" t="str">
        <f>IF('Technical SDG'!H47="","",IF($D48="","please complete",IF($D48&gt;'Technical SDG'!H47-1,":-)",CONCATENATE("increase until ",'Technical SDG'!H47))))</f>
        <v/>
      </c>
      <c r="K48" s="113" t="str">
        <f>IF('Technical SDG'!I47="","",IF($D48="","please complete",IF($D48&gt;'Technical SDG'!I47-1,":-)",CONCATENATE("increase until ",'Technical SDG'!I47))))</f>
        <v/>
      </c>
      <c r="L48" s="113" t="str">
        <f>IF('Technical SDG'!J47="","",IF($D48="","please complete",IF($D48&gt;'Technical SDG'!J47-1,":-)",CONCATENATE("increase until ",'Technical SDG'!J47))))</f>
        <v/>
      </c>
      <c r="M48" s="113" t="str">
        <f>IF('Technical SDG'!K47="","",IF($D48="","please complete",IF($D48&gt;'Technical SDG'!K47-1,":-)",CONCATENATE("increase until ",'Technical SDG'!K47))))</f>
        <v/>
      </c>
      <c r="N48" s="113" t="str">
        <f>IF('Technical SDG'!L47="","",IF($D48="","please complete",IF($D48&gt;'Technical SDG'!L47-1,":-)",CONCATENATE("increase until ",'Technical SDG'!L47))))</f>
        <v/>
      </c>
      <c r="O48" s="113" t="str">
        <f>IF('Technical SDG'!M47="","",IF($D48="","please complete",IF($D48&gt;'Technical SDG'!M47-1,":-)",CONCATENATE("increase until ",'Technical SDG'!M47))))</f>
        <v/>
      </c>
      <c r="P48" s="113" t="str">
        <f>IF('Technical SDG'!N47="","",IF($D48="","please complete",IF($D48&gt;'Technical SDG'!N47-1,":-)",CONCATENATE("increase until ",'Technical SDG'!N47))))</f>
        <v/>
      </c>
      <c r="Q48" s="113" t="str">
        <f>IF('Technical SDG'!O47="","",IF($D48="","please complete",IF($D48&gt;'Technical SDG'!O47-1,":-)",CONCATENATE("increase until ",'Technical SDG'!O47))))</f>
        <v/>
      </c>
      <c r="R48" s="113" t="str">
        <f>IF('Technical SDG'!P47="","",IF($D48="","please complete",IF($D48&gt;'Technical SDG'!P47-1,":-)",CONCATENATE("increase until ",'Technical SDG'!P47))))</f>
        <v/>
      </c>
      <c r="S48" s="113" t="str">
        <f>IF('Technical SDG'!Q47="","",IF($D48="","please complete",IF($D48&gt;'Technical SDG'!Q47-1,":-)",CONCATENATE("increase until ",'Technical SDG'!Q47))))</f>
        <v/>
      </c>
      <c r="T48" s="113" t="str">
        <f>IF('Technical SDG'!R47="","",IF($D48="","please complete",IF($D48&gt;'Technical SDG'!R47-1,":-)",CONCATENATE("increase until ",'Technical SDG'!R47))))</f>
        <v/>
      </c>
      <c r="U48" s="113" t="str">
        <f>IF('Technical SDG'!S47="","",IF($D48="","please complete",IF($D48&gt;'Technical SDG'!S47-1,":-)",CONCATENATE("increase until ",'Technical SDG'!S47))))</f>
        <v/>
      </c>
      <c r="V48" s="113" t="str">
        <f>IF('Technical SDG'!T47="","",IF($D48="","please complete",IF($D48&gt;'Technical SDG'!T47-1,":-)",CONCATENATE("increase until ",'Technical SDG'!T47))))</f>
        <v/>
      </c>
      <c r="W48" s="136"/>
    </row>
    <row r="49" spans="1:23" ht="34.5" hidden="1" customHeight="1" x14ac:dyDescent="0.2">
      <c r="A49" s="212"/>
      <c r="B49" s="35" t="str">
        <f>'Technical SDG'!B48</f>
        <v>Q2.29</v>
      </c>
      <c r="C49" s="106" t="str">
        <f>VLOOKUP(B49,'Chapter 2'!$C$6:$D$278,2,0)</f>
        <v>Jakým způsobem se kontroluje kybernetická bezpečnost?</v>
      </c>
      <c r="D49" s="107">
        <f>'Technical SDG'!C48</f>
        <v>4</v>
      </c>
      <c r="E49" s="107">
        <f t="shared" si="0"/>
        <v>17</v>
      </c>
      <c r="F49" s="113" t="str">
        <f>IF('Technical SDG'!D48="","",IF($D49="","please complete",IF($D49&gt;'Technical SDG'!D48-1,":-)",CONCATENATE("increase until ",'Technical SDG'!D48))))</f>
        <v/>
      </c>
      <c r="G49" s="113" t="str">
        <f>IF('Technical SDG'!E48="","",IF($D49="","please complete",IF($D49&gt;'Technical SDG'!E48-1,":-)",CONCATENATE("increase until ",'Technical SDG'!E48))))</f>
        <v/>
      </c>
      <c r="H49" s="113" t="str">
        <f>IF('Technical SDG'!F48="","",IF($D49="","please complete",IF($D49&gt;'Technical SDG'!F48-1,":-)",CONCATENATE("increase until ",'Technical SDG'!F48))))</f>
        <v/>
      </c>
      <c r="I49" s="113" t="str">
        <f>IF('Technical SDG'!G48="","",IF($D49="","please complete",IF($D49&gt;'Technical SDG'!G48-1,":-)",CONCATENATE("increase until ",'Technical SDG'!G48))))</f>
        <v/>
      </c>
      <c r="J49" s="113" t="str">
        <f>IF('Technical SDG'!H48="","",IF($D49="","please complete",IF($D49&gt;'Technical SDG'!H48-1,":-)",CONCATENATE("increase until ",'Technical SDG'!H48))))</f>
        <v/>
      </c>
      <c r="K49" s="113" t="str">
        <f>IF('Technical SDG'!I48="","",IF($D49="","please complete",IF($D49&gt;'Technical SDG'!I48-1,":-)",CONCATENATE("increase until ",'Technical SDG'!I48))))</f>
        <v/>
      </c>
      <c r="L49" s="113" t="str">
        <f>IF('Technical SDG'!J48="","",IF($D49="","please complete",IF($D49&gt;'Technical SDG'!J48-1,":-)",CONCATENATE("increase until ",'Technical SDG'!J48))))</f>
        <v/>
      </c>
      <c r="M49" s="113" t="str">
        <f>IF('Technical SDG'!K48="","",IF($D49="","please complete",IF($D49&gt;'Technical SDG'!K48-1,":-)",CONCATENATE("increase until ",'Technical SDG'!K48))))</f>
        <v/>
      </c>
      <c r="N49" s="113" t="str">
        <f>IF('Technical SDG'!L48="","",IF($D49="","please complete",IF($D49&gt;'Technical SDG'!L48-1,":-)",CONCATENATE("increase until ",'Technical SDG'!L48))))</f>
        <v/>
      </c>
      <c r="O49" s="113" t="str">
        <f>IF('Technical SDG'!M48="","",IF($D49="","please complete",IF($D49&gt;'Technical SDG'!M48-1,":-)",CONCATENATE("increase until ",'Technical SDG'!M48))))</f>
        <v/>
      </c>
      <c r="P49" s="113" t="str">
        <f>IF('Technical SDG'!N48="","",IF($D49="","please complete",IF($D49&gt;'Technical SDG'!N48-1,":-)",CONCATENATE("increase until ",'Technical SDG'!N48))))</f>
        <v/>
      </c>
      <c r="Q49" s="113" t="str">
        <f>IF('Technical SDG'!O48="","",IF($D49="","please complete",IF($D49&gt;'Technical SDG'!O48-1,":-)",CONCATENATE("increase until ",'Technical SDG'!O48))))</f>
        <v/>
      </c>
      <c r="R49" s="113" t="str">
        <f>IF('Technical SDG'!P48="","",IF($D49="","please complete",IF($D49&gt;'Technical SDG'!P48-1,":-)",CONCATENATE("increase until ",'Technical SDG'!P48))))</f>
        <v/>
      </c>
      <c r="S49" s="113" t="str">
        <f>IF('Technical SDG'!Q48="","",IF($D49="","please complete",IF($D49&gt;'Technical SDG'!Q48-1,":-)",CONCATENATE("increase until ",'Technical SDG'!Q48))))</f>
        <v/>
      </c>
      <c r="T49" s="113" t="str">
        <f>IF('Technical SDG'!R48="","",IF($D49="","please complete",IF($D49&gt;'Technical SDG'!R48-1,":-)",CONCATENATE("increase until ",'Technical SDG'!R48))))</f>
        <v/>
      </c>
      <c r="U49" s="113" t="str">
        <f>IF('Technical SDG'!S48="","",IF($D49="","please complete",IF($D49&gt;'Technical SDG'!S48-1,":-)",CONCATENATE("increase until ",'Technical SDG'!S48))))</f>
        <v/>
      </c>
      <c r="V49" s="113" t="str">
        <f>IF('Technical SDG'!T48="","",IF($D49="","please complete",IF($D49&gt;'Technical SDG'!T48-1,":-)",CONCATENATE("increase until ",'Technical SDG'!T48))))</f>
        <v/>
      </c>
      <c r="W49" s="136"/>
    </row>
    <row r="50" spans="1:23" ht="34.5" hidden="1" customHeight="1" x14ac:dyDescent="0.2">
      <c r="A50" s="212"/>
      <c r="B50" s="35" t="str">
        <f>'Technical SDG'!B49</f>
        <v>Q2.30</v>
      </c>
      <c r="C50" s="106" t="str">
        <f>VLOOKUP(B50,'Chapter 2'!$C$6:$D$278,2,0)</f>
        <v>Jakým způsobem probíhá komunikace a výměna informací v případě bezpečnostní krize?</v>
      </c>
      <c r="D50" s="107">
        <f>'Technical SDG'!C49</f>
        <v>3</v>
      </c>
      <c r="E50" s="107">
        <f t="shared" si="0"/>
        <v>17</v>
      </c>
      <c r="F50" s="113" t="str">
        <f>IF('Technical SDG'!D49="","",IF($D50="","please complete",IF($D50&gt;'Technical SDG'!D49-1,":-)",CONCATENATE("increase until ",'Technical SDG'!D49))))</f>
        <v/>
      </c>
      <c r="G50" s="113" t="str">
        <f>IF('Technical SDG'!E49="","",IF($D50="","please complete",IF($D50&gt;'Technical SDG'!E49-1,":-)",CONCATENATE("increase until ",'Technical SDG'!E49))))</f>
        <v/>
      </c>
      <c r="H50" s="113" t="str">
        <f>IF('Technical SDG'!F49="","",IF($D50="","please complete",IF($D50&gt;'Technical SDG'!F49-1,":-)",CONCATENATE("increase until ",'Technical SDG'!F49))))</f>
        <v/>
      </c>
      <c r="I50" s="113" t="str">
        <f>IF('Technical SDG'!G49="","",IF($D50="","please complete",IF($D50&gt;'Technical SDG'!G49-1,":-)",CONCATENATE("increase until ",'Technical SDG'!G49))))</f>
        <v/>
      </c>
      <c r="J50" s="113" t="str">
        <f>IF('Technical SDG'!H49="","",IF($D50="","please complete",IF($D50&gt;'Technical SDG'!H49-1,":-)",CONCATENATE("increase until ",'Technical SDG'!H49))))</f>
        <v/>
      </c>
      <c r="K50" s="113" t="str">
        <f>IF('Technical SDG'!I49="","",IF($D50="","please complete",IF($D50&gt;'Technical SDG'!I49-1,":-)",CONCATENATE("increase until ",'Technical SDG'!I49))))</f>
        <v/>
      </c>
      <c r="L50" s="113" t="str">
        <f>IF('Technical SDG'!J49="","",IF($D50="","please complete",IF($D50&gt;'Technical SDG'!J49-1,":-)",CONCATENATE("increase until ",'Technical SDG'!J49))))</f>
        <v/>
      </c>
      <c r="M50" s="113" t="str">
        <f>IF('Technical SDG'!K49="","",IF($D50="","please complete",IF($D50&gt;'Technical SDG'!K49-1,":-)",CONCATENATE("increase until ",'Technical SDG'!K49))))</f>
        <v/>
      </c>
      <c r="N50" s="113" t="str">
        <f>IF('Technical SDG'!L49="","",IF($D50="","please complete",IF($D50&gt;'Technical SDG'!L49-1,":-)",CONCATENATE("increase until ",'Technical SDG'!L49))))</f>
        <v/>
      </c>
      <c r="O50" s="113" t="str">
        <f>IF('Technical SDG'!M49="","",IF($D50="","please complete",IF($D50&gt;'Technical SDG'!M49-1,":-)",CONCATENATE("increase until ",'Technical SDG'!M49))))</f>
        <v/>
      </c>
      <c r="P50" s="113" t="str">
        <f>IF('Technical SDG'!N49="","",IF($D50="","please complete",IF($D50&gt;'Technical SDG'!N49-1,":-)",CONCATENATE("increase until ",'Technical SDG'!N49))))</f>
        <v/>
      </c>
      <c r="Q50" s="113" t="str">
        <f>IF('Technical SDG'!O49="","",IF($D50="","please complete",IF($D50&gt;'Technical SDG'!O49-1,":-)",CONCATENATE("increase until ",'Technical SDG'!O49))))</f>
        <v/>
      </c>
      <c r="R50" s="113" t="str">
        <f>IF('Technical SDG'!P49="","",IF($D50="","please complete",IF($D50&gt;'Technical SDG'!P49-1,":-)",CONCATENATE("increase until ",'Technical SDG'!P49))))</f>
        <v/>
      </c>
      <c r="S50" s="113" t="str">
        <f>IF('Technical SDG'!Q49="","",IF($D50="","please complete",IF($D50&gt;'Technical SDG'!Q49-1,":-)",CONCATENATE("increase until ",'Technical SDG'!Q49))))</f>
        <v/>
      </c>
      <c r="T50" s="113" t="str">
        <f>IF('Technical SDG'!R49="","",IF($D50="","please complete",IF($D50&gt;'Technical SDG'!R49-1,":-)",CONCATENATE("increase until ",'Technical SDG'!R49))))</f>
        <v/>
      </c>
      <c r="U50" s="113" t="str">
        <f>IF('Technical SDG'!S49="","",IF($D50="","please complete",IF($D50&gt;'Technical SDG'!S49-1,":-)",CONCATENATE("increase until ",'Technical SDG'!S49))))</f>
        <v/>
      </c>
      <c r="V50" s="113" t="str">
        <f>IF('Technical SDG'!T49="","",IF($D50="","please complete",IF($D50&gt;'Technical SDG'!T49-1,":-)",CONCATENATE("increase until ",'Technical SDG'!T49))))</f>
        <v/>
      </c>
      <c r="W50" s="136"/>
    </row>
    <row r="51" spans="1:23" ht="34.5" hidden="1" customHeight="1" x14ac:dyDescent="0.2">
      <c r="A51" s="212"/>
      <c r="B51" s="35" t="str">
        <f>'Technical SDG'!B50</f>
        <v>Q2.31</v>
      </c>
      <c r="C51" s="106" t="str">
        <f>VLOOKUP(B51,'Chapter 2'!$C$6:$D$278,2,0)</f>
        <v>Jak se organizace vyrovnává s podezřelým chováním (včetně rizik radikalizace = souhlas a podopra extrémních názorů)</v>
      </c>
      <c r="D51" s="107">
        <f>'Technical SDG'!C50</f>
        <v>2</v>
      </c>
      <c r="E51" s="107">
        <f t="shared" si="0"/>
        <v>17</v>
      </c>
      <c r="F51" s="113" t="str">
        <f>IF('Technical SDG'!D50="","",IF($D51="","please complete",IF($D51&gt;'Technical SDG'!D50-1,":-)",CONCATENATE("increase until ",'Technical SDG'!D50))))</f>
        <v/>
      </c>
      <c r="G51" s="113" t="str">
        <f>IF('Technical SDG'!E50="","",IF($D51="","please complete",IF($D51&gt;'Technical SDG'!E50-1,":-)",CONCATENATE("increase until ",'Technical SDG'!E50))))</f>
        <v/>
      </c>
      <c r="H51" s="113" t="str">
        <f>IF('Technical SDG'!F50="","",IF($D51="","please complete",IF($D51&gt;'Technical SDG'!F50-1,":-)",CONCATENATE("increase until ",'Technical SDG'!F50))))</f>
        <v/>
      </c>
      <c r="I51" s="113" t="str">
        <f>IF('Technical SDG'!G50="","",IF($D51="","please complete",IF($D51&gt;'Technical SDG'!G50-1,":-)",CONCATENATE("increase until ",'Technical SDG'!G50))))</f>
        <v/>
      </c>
      <c r="J51" s="113" t="str">
        <f>IF('Technical SDG'!H50="","",IF($D51="","please complete",IF($D51&gt;'Technical SDG'!H50-1,":-)",CONCATENATE("increase until ",'Technical SDG'!H50))))</f>
        <v/>
      </c>
      <c r="K51" s="113" t="str">
        <f>IF('Technical SDG'!I50="","",IF($D51="","please complete",IF($D51&gt;'Technical SDG'!I50-1,":-)",CONCATENATE("increase until ",'Technical SDG'!I50))))</f>
        <v/>
      </c>
      <c r="L51" s="113" t="str">
        <f>IF('Technical SDG'!J50="","",IF($D51="","please complete",IF($D51&gt;'Technical SDG'!J50-1,":-)",CONCATENATE("increase until ",'Technical SDG'!J50))))</f>
        <v/>
      </c>
      <c r="M51" s="113" t="str">
        <f>IF('Technical SDG'!K50="","",IF($D51="","please complete",IF($D51&gt;'Technical SDG'!K50-1,":-)",CONCATENATE("increase until ",'Technical SDG'!K50))))</f>
        <v/>
      </c>
      <c r="N51" s="113" t="str">
        <f>IF('Technical SDG'!L50="","",IF($D51="","please complete",IF($D51&gt;'Technical SDG'!L50-1,":-)",CONCATENATE("increase until ",'Technical SDG'!L50))))</f>
        <v/>
      </c>
      <c r="O51" s="113" t="str">
        <f>IF('Technical SDG'!M50="","",IF($D51="","please complete",IF($D51&gt;'Technical SDG'!M50-1,":-)",CONCATENATE("increase until ",'Technical SDG'!M50))))</f>
        <v/>
      </c>
      <c r="P51" s="113" t="str">
        <f>IF('Technical SDG'!N50="","",IF($D51="","please complete",IF($D51&gt;'Technical SDG'!N50-1,":-)",CONCATENATE("increase until ",'Technical SDG'!N50))))</f>
        <v/>
      </c>
      <c r="Q51" s="113" t="str">
        <f>IF('Technical SDG'!O50="","",IF($D51="","please complete",IF($D51&gt;'Technical SDG'!O50-1,":-)",CONCATENATE("increase until ",'Technical SDG'!O50))))</f>
        <v/>
      </c>
      <c r="R51" s="113" t="str">
        <f>IF('Technical SDG'!P50="","",IF($D51="","please complete",IF($D51&gt;'Technical SDG'!P50-1,":-)",CONCATENATE("increase until ",'Technical SDG'!P50))))</f>
        <v/>
      </c>
      <c r="S51" s="113" t="str">
        <f>IF('Technical SDG'!Q50="","",IF($D51="","please complete",IF($D51&gt;'Technical SDG'!Q50-1,":-)",CONCATENATE("increase until ",'Technical SDG'!Q50))))</f>
        <v/>
      </c>
      <c r="T51" s="113" t="str">
        <f>IF('Technical SDG'!R50="","",IF($D51="","please complete",IF($D51&gt;'Technical SDG'!R50-1,":-)",CONCATENATE("increase until ",'Technical SDG'!R50))))</f>
        <v/>
      </c>
      <c r="U51" s="113" t="str">
        <f>IF('Technical SDG'!S50="","",IF($D51="","please complete",IF($D51&gt;'Technical SDG'!S50-1,":-)",CONCATENATE("increase until ",'Technical SDG'!S50))))</f>
        <v/>
      </c>
      <c r="V51" s="113" t="str">
        <f>IF('Technical SDG'!T50="","",IF($D51="","please complete",IF($D51&gt;'Technical SDG'!T50-1,":-)",CONCATENATE("increase until ",'Technical SDG'!T50))))</f>
        <v/>
      </c>
      <c r="W51" s="136"/>
    </row>
    <row r="52" spans="1:23" ht="34.5" hidden="1" customHeight="1" x14ac:dyDescent="0.2">
      <c r="A52" s="212"/>
      <c r="B52" s="35" t="str">
        <f>'Technical SDG'!B51</f>
        <v>Q2.32</v>
      </c>
      <c r="C52" s="106" t="str">
        <f>VLOOKUP(B52,'Chapter 2'!$C$6:$D$278,2,0)</f>
        <v xml:space="preserve">Jakým způsobem školí organizace pracovníky v oblasti ostrahy ve vazbě na bezpečnostní rizika?  </v>
      </c>
      <c r="D52" s="107">
        <f>'Technical SDG'!C51</f>
        <v>4</v>
      </c>
      <c r="E52" s="107">
        <f t="shared" si="0"/>
        <v>17</v>
      </c>
      <c r="F52" s="113" t="str">
        <f>IF('Technical SDG'!D51="","",IF($D52="","please complete",IF($D52&gt;'Technical SDG'!D51-1,":-)",CONCATENATE("increase until ",'Technical SDG'!D51))))</f>
        <v/>
      </c>
      <c r="G52" s="113" t="str">
        <f>IF('Technical SDG'!E51="","",IF($D52="","please complete",IF($D52&gt;'Technical SDG'!E51-1,":-)",CONCATENATE("increase until ",'Technical SDG'!E51))))</f>
        <v/>
      </c>
      <c r="H52" s="113" t="str">
        <f>IF('Technical SDG'!F51="","",IF($D52="","please complete",IF($D52&gt;'Technical SDG'!F51-1,":-)",CONCATENATE("increase until ",'Technical SDG'!F51))))</f>
        <v/>
      </c>
      <c r="I52" s="113" t="str">
        <f>IF('Technical SDG'!G51="","",IF($D52="","please complete",IF($D52&gt;'Technical SDG'!G51-1,":-)",CONCATENATE("increase until ",'Technical SDG'!G51))))</f>
        <v/>
      </c>
      <c r="J52" s="113" t="str">
        <f>IF('Technical SDG'!H51="","",IF($D52="","please complete",IF($D52&gt;'Technical SDG'!H51-1,":-)",CONCATENATE("increase until ",'Technical SDG'!H51))))</f>
        <v/>
      </c>
      <c r="K52" s="113" t="str">
        <f>IF('Technical SDG'!I51="","",IF($D52="","please complete",IF($D52&gt;'Technical SDG'!I51-1,":-)",CONCATENATE("increase until ",'Technical SDG'!I51))))</f>
        <v/>
      </c>
      <c r="L52" s="113" t="str">
        <f>IF('Technical SDG'!J51="","",IF($D52="","please complete",IF($D52&gt;'Technical SDG'!J51-1,":-)",CONCATENATE("increase until ",'Technical SDG'!J51))))</f>
        <v/>
      </c>
      <c r="M52" s="113" t="str">
        <f>IF('Technical SDG'!K51="","",IF($D52="","please complete",IF($D52&gt;'Technical SDG'!K51-1,":-)",CONCATENATE("increase until ",'Technical SDG'!K51))))</f>
        <v/>
      </c>
      <c r="N52" s="113" t="str">
        <f>IF('Technical SDG'!L51="","",IF($D52="","please complete",IF($D52&gt;'Technical SDG'!L51-1,":-)",CONCATENATE("increase until ",'Technical SDG'!L51))))</f>
        <v/>
      </c>
      <c r="O52" s="113" t="str">
        <f>IF('Technical SDG'!M51="","",IF($D52="","please complete",IF($D52&gt;'Technical SDG'!M51-1,":-)",CONCATENATE("increase until ",'Technical SDG'!M51))))</f>
        <v/>
      </c>
      <c r="P52" s="113" t="str">
        <f>IF('Technical SDG'!N51="","",IF($D52="","please complete",IF($D52&gt;'Technical SDG'!N51-1,":-)",CONCATENATE("increase until ",'Technical SDG'!N51))))</f>
        <v/>
      </c>
      <c r="Q52" s="113" t="str">
        <f>IF('Technical SDG'!O51="","",IF($D52="","please complete",IF($D52&gt;'Technical SDG'!O51-1,":-)",CONCATENATE("increase until ",'Technical SDG'!O51))))</f>
        <v/>
      </c>
      <c r="R52" s="113" t="str">
        <f>IF('Technical SDG'!P51="","",IF($D52="","please complete",IF($D52&gt;'Technical SDG'!P51-1,":-)",CONCATENATE("increase until ",'Technical SDG'!P51))))</f>
        <v/>
      </c>
      <c r="S52" s="113" t="str">
        <f>IF('Technical SDG'!Q51="","",IF($D52="","please complete",IF($D52&gt;'Technical SDG'!Q51-1,":-)",CONCATENATE("increase until ",'Technical SDG'!Q51))))</f>
        <v/>
      </c>
      <c r="T52" s="113" t="str">
        <f>IF('Technical SDG'!R51="","",IF($D52="","please complete",IF($D52&gt;'Technical SDG'!R51-1,":-)",CONCATENATE("increase until ",'Technical SDG'!R51))))</f>
        <v/>
      </c>
      <c r="U52" s="113" t="str">
        <f>IF('Technical SDG'!S51="","",IF($D52="","please complete",IF($D52&gt;'Technical SDG'!S51-1,":-)",CONCATENATE("increase until ",'Technical SDG'!S51))))</f>
        <v/>
      </c>
      <c r="V52" s="113" t="str">
        <f>IF('Technical SDG'!T51="","",IF($D52="","please complete",IF($D52&gt;'Technical SDG'!T51-1,":-)",CONCATENATE("increase until ",'Technical SDG'!T51))))</f>
        <v/>
      </c>
      <c r="W52" s="136"/>
    </row>
    <row r="53" spans="1:23" ht="34.5" customHeight="1" x14ac:dyDescent="0.2">
      <c r="A53" s="212"/>
      <c r="B53" s="35" t="str">
        <f>'Technical SDG'!B52</f>
        <v>Q2.33</v>
      </c>
      <c r="C53" s="106" t="str">
        <f>VLOOKUP(B53,'Chapter 2'!$C$6:$D$278,2,0)</f>
        <v>Jakým způsobem se posuzuje potenciální vliv organizace na životní prostředí?</v>
      </c>
      <c r="D53" s="107">
        <f>'Technical SDG'!C52</f>
        <v>2</v>
      </c>
      <c r="E53" s="107">
        <f t="shared" si="0"/>
        <v>15</v>
      </c>
      <c r="F53" s="113" t="str">
        <f>IF('Technical SDG'!D52="","",IF($D53="","please complete",IF($D53&gt;'Technical SDG'!D52-1,":-)",CONCATENATE("increase until ",'Technical SDG'!D52))))</f>
        <v/>
      </c>
      <c r="G53" s="113" t="str">
        <f>IF('Technical SDG'!E52="","",IF($D53="","please complete",IF($D53&gt;'Technical SDG'!E52-1,":-)",CONCATENATE("increase until ",'Technical SDG'!E52))))</f>
        <v/>
      </c>
      <c r="H53" s="113" t="str">
        <f>IF('Technical SDG'!F52="","",IF($D53="","please complete",IF($D53&gt;'Technical SDG'!F52-1,":-)",CONCATENATE("increase until ",'Technical SDG'!F52))))</f>
        <v/>
      </c>
      <c r="I53" s="113" t="str">
        <f>IF('Technical SDG'!G52="","",IF($D53="","please complete",IF($D53&gt;'Technical SDG'!G52-1,":-)",CONCATENATE("increase until ",'Technical SDG'!G52))))</f>
        <v/>
      </c>
      <c r="J53" s="113" t="str">
        <f>IF('Technical SDG'!H52="","",IF($D53="","please complete",IF($D53&gt;'Technical SDG'!H52-1,":-)",CONCATENATE("increase until ",'Technical SDG'!H52))))</f>
        <v/>
      </c>
      <c r="K53" s="113" t="str">
        <f>IF('Technical SDG'!I52="","",IF($D53="","please complete",IF($D53&gt;'Technical SDG'!I52-1,":-)",CONCATENATE("increase until ",'Technical SDG'!I52))))</f>
        <v/>
      </c>
      <c r="L53" s="113" t="str">
        <f>IF('Technical SDG'!J52="","",IF($D53="","please complete",IF($D53&gt;'Technical SDG'!J52-1,":-)",CONCATENATE("increase until ",'Technical SDG'!J52))))</f>
        <v/>
      </c>
      <c r="M53" s="113" t="str">
        <f>IF('Technical SDG'!K52="","",IF($D53="","please complete",IF($D53&gt;'Technical SDG'!K52-1,":-)",CONCATENATE("increase until ",'Technical SDG'!K52))))</f>
        <v/>
      </c>
      <c r="N53" s="113" t="str">
        <f>IF('Technical SDG'!L52="","",IF($D53="","please complete",IF($D53&gt;'Technical SDG'!L52-1,":-)",CONCATENATE("increase until ",'Technical SDG'!L52))))</f>
        <v>increase until 3</v>
      </c>
      <c r="O53" s="113" t="str">
        <f>IF('Technical SDG'!M52="","",IF($D53="","please complete",IF($D53&gt;'Technical SDG'!M52-1,":-)",CONCATENATE("increase until ",'Technical SDG'!M52))))</f>
        <v/>
      </c>
      <c r="P53" s="113" t="str">
        <f>IF('Technical SDG'!N52="","",IF($D53="","please complete",IF($D53&gt;'Technical SDG'!N52-1,":-)",CONCATENATE("increase until ",'Technical SDG'!N52))))</f>
        <v/>
      </c>
      <c r="Q53" s="113" t="str">
        <f>IF('Technical SDG'!O52="","",IF($D53="","please complete",IF($D53&gt;'Technical SDG'!O52-1,":-)",CONCATENATE("increase until ",'Technical SDG'!O52))))</f>
        <v>increase until 3</v>
      </c>
      <c r="R53" s="113" t="str">
        <f>IF('Technical SDG'!P52="","",IF($D53="","please complete",IF($D53&gt;'Technical SDG'!P52-1,":-)",CONCATENATE("increase until ",'Technical SDG'!P52))))</f>
        <v/>
      </c>
      <c r="S53" s="113" t="str">
        <f>IF('Technical SDG'!Q52="","",IF($D53="","please complete",IF($D53&gt;'Technical SDG'!Q52-1,":-)",CONCATENATE("increase until ",'Technical SDG'!Q52))))</f>
        <v/>
      </c>
      <c r="T53" s="113" t="str">
        <f>IF('Technical SDG'!R52="","",IF($D53="","please complete",IF($D53&gt;'Technical SDG'!R52-1,":-)",CONCATENATE("increase until ",'Technical SDG'!R52))))</f>
        <v/>
      </c>
      <c r="U53" s="113" t="str">
        <f>IF('Technical SDG'!S52="","",IF($D53="","please complete",IF($D53&gt;'Technical SDG'!S52-1,":-)",CONCATENATE("increase until ",'Technical SDG'!S52))))</f>
        <v/>
      </c>
      <c r="V53" s="113" t="str">
        <f>IF('Technical SDG'!T52="","",IF($D53="","please complete",IF($D53&gt;'Technical SDG'!T52-1,":-)",CONCATENATE("increase until ",'Technical SDG'!T52))))</f>
        <v/>
      </c>
      <c r="W53" s="212"/>
    </row>
    <row r="54" spans="1:23" ht="34.5" customHeight="1" x14ac:dyDescent="0.2">
      <c r="A54" s="212"/>
      <c r="B54" s="35" t="str">
        <f>'Technical SDG'!B53</f>
        <v>Q2.34</v>
      </c>
      <c r="C54" s="106" t="str">
        <f>VLOOKUP(B54,'Chapter 2'!$C$6:$D$278,2,0)</f>
        <v>Jakým způsobem se řídí environmentální výkonnost?</v>
      </c>
      <c r="D54" s="107">
        <f>'Technical SDG'!C53</f>
        <v>4</v>
      </c>
      <c r="E54" s="107">
        <f t="shared" si="0"/>
        <v>15</v>
      </c>
      <c r="F54" s="113" t="str">
        <f>IF('Technical SDG'!D53="","",IF($D54="","please complete",IF($D54&gt;'Technical SDG'!D53-1,":-)",CONCATENATE("increase until ",'Technical SDG'!D53))))</f>
        <v/>
      </c>
      <c r="G54" s="113" t="str">
        <f>IF('Technical SDG'!E53="","",IF($D54="","please complete",IF($D54&gt;'Technical SDG'!E53-1,":-)",CONCATENATE("increase until ",'Technical SDG'!E53))))</f>
        <v/>
      </c>
      <c r="H54" s="113" t="str">
        <f>IF('Technical SDG'!F53="","",IF($D54="","please complete",IF($D54&gt;'Technical SDG'!F53-1,":-)",CONCATENATE("increase until ",'Technical SDG'!F53))))</f>
        <v/>
      </c>
      <c r="I54" s="113" t="str">
        <f>IF('Technical SDG'!G53="","",IF($D54="","please complete",IF($D54&gt;'Technical SDG'!G53-1,":-)",CONCATENATE("increase until ",'Technical SDG'!G53))))</f>
        <v/>
      </c>
      <c r="J54" s="113" t="str">
        <f>IF('Technical SDG'!H53="","",IF($D54="","please complete",IF($D54&gt;'Technical SDG'!H53-1,":-)",CONCATENATE("increase until ",'Technical SDG'!H53))))</f>
        <v/>
      </c>
      <c r="K54" s="113" t="str">
        <f>IF('Technical SDG'!I53="","",IF($D54="","please complete",IF($D54&gt;'Technical SDG'!I53-1,":-)",CONCATENATE("increase until ",'Technical SDG'!I53))))</f>
        <v/>
      </c>
      <c r="L54" s="113" t="str">
        <f>IF('Technical SDG'!J53="","",IF($D54="","please complete",IF($D54&gt;'Technical SDG'!J53-1,":-)",CONCATENATE("increase until ",'Technical SDG'!J53))))</f>
        <v/>
      </c>
      <c r="M54" s="113" t="str">
        <f>IF('Technical SDG'!K53="","",IF($D54="","please complete",IF($D54&gt;'Technical SDG'!K53-1,":-)",CONCATENATE("increase until ",'Technical SDG'!K53))))</f>
        <v/>
      </c>
      <c r="N54" s="113" t="str">
        <f>IF('Technical SDG'!L53="","",IF($D54="","please complete",IF($D54&gt;'Technical SDG'!L53-1,":-)",CONCATENATE("increase until ",'Technical SDG'!L53))))</f>
        <v>:-)</v>
      </c>
      <c r="O54" s="113" t="str">
        <f>IF('Technical SDG'!M53="","",IF($D54="","please complete",IF($D54&gt;'Technical SDG'!M53-1,":-)",CONCATENATE("increase until ",'Technical SDG'!M53))))</f>
        <v/>
      </c>
      <c r="P54" s="113" t="str">
        <f>IF('Technical SDG'!N53="","",IF($D54="","please complete",IF($D54&gt;'Technical SDG'!N53-1,":-)",CONCATENATE("increase until ",'Technical SDG'!N53))))</f>
        <v/>
      </c>
      <c r="Q54" s="113" t="str">
        <f>IF('Technical SDG'!O53="","",IF($D54="","please complete",IF($D54&gt;'Technical SDG'!O53-1,":-)",CONCATENATE("increase until ",'Technical SDG'!O53))))</f>
        <v>:-)</v>
      </c>
      <c r="R54" s="113" t="str">
        <f>IF('Technical SDG'!P53="","",IF($D54="","please complete",IF($D54&gt;'Technical SDG'!P53-1,":-)",CONCATENATE("increase until ",'Technical SDG'!P53))))</f>
        <v/>
      </c>
      <c r="S54" s="113" t="str">
        <f>IF('Technical SDG'!Q53="","",IF($D54="","please complete",IF($D54&gt;'Technical SDG'!Q53-1,":-)",CONCATENATE("increase until ",'Technical SDG'!Q53))))</f>
        <v/>
      </c>
      <c r="T54" s="113" t="str">
        <f>IF('Technical SDG'!R53="","",IF($D54="","please complete",IF($D54&gt;'Technical SDG'!R53-1,":-)",CONCATENATE("increase until ",'Technical SDG'!R53))))</f>
        <v/>
      </c>
      <c r="U54" s="113" t="str">
        <f>IF('Technical SDG'!S53="","",IF($D54="","please complete",IF($D54&gt;'Technical SDG'!S53-1,":-)",CONCATENATE("increase until ",'Technical SDG'!S53))))</f>
        <v/>
      </c>
      <c r="V54" s="113" t="str">
        <f>IF('Technical SDG'!T53="","",IF($D54="","please complete",IF($D54&gt;'Technical SDG'!T53-1,":-)",CONCATENATE("increase until ",'Technical SDG'!T53))))</f>
        <v/>
      </c>
      <c r="W54" s="212"/>
    </row>
    <row r="55" spans="1:23" ht="34.5" customHeight="1" x14ac:dyDescent="0.2">
      <c r="A55" s="212"/>
      <c r="B55" s="35" t="str">
        <f>'Technical SDG'!B54</f>
        <v>Q2.35</v>
      </c>
      <c r="C55" s="106" t="str">
        <f>VLOOKUP(B55,'Chapter 2'!$C$6:$D$278,2,0)</f>
        <v>Jak organizace nakládá s odpadem?</v>
      </c>
      <c r="D55" s="107">
        <f>'Technical SDG'!C54</f>
        <v>3</v>
      </c>
      <c r="E55" s="107">
        <f t="shared" si="0"/>
        <v>15</v>
      </c>
      <c r="F55" s="113" t="str">
        <f>IF('Technical SDG'!D54="","",IF($D55="","please complete",IF($D55&gt;'Technical SDG'!D54-1,":-)",CONCATENATE("increase until ",'Technical SDG'!D54))))</f>
        <v/>
      </c>
      <c r="G55" s="113" t="str">
        <f>IF('Technical SDG'!E54="","",IF($D55="","please complete",IF($D55&gt;'Technical SDG'!E54-1,":-)",CONCATENATE("increase until ",'Technical SDG'!E54))))</f>
        <v/>
      </c>
      <c r="H55" s="113" t="str">
        <f>IF('Technical SDG'!F54="","",IF($D55="","please complete",IF($D55&gt;'Technical SDG'!F54-1,":-)",CONCATENATE("increase until ",'Technical SDG'!F54))))</f>
        <v/>
      </c>
      <c r="I55" s="113" t="str">
        <f>IF('Technical SDG'!G54="","",IF($D55="","please complete",IF($D55&gt;'Technical SDG'!G54-1,":-)",CONCATENATE("increase until ",'Technical SDG'!G54))))</f>
        <v/>
      </c>
      <c r="J55" s="113" t="str">
        <f>IF('Technical SDG'!H54="","",IF($D55="","please complete",IF($D55&gt;'Technical SDG'!H54-1,":-)",CONCATENATE("increase until ",'Technical SDG'!H54))))</f>
        <v/>
      </c>
      <c r="K55" s="113" t="str">
        <f>IF('Technical SDG'!I54="","",IF($D55="","please complete",IF($D55&gt;'Technical SDG'!I54-1,":-)",CONCATENATE("increase until ",'Technical SDG'!I54))))</f>
        <v/>
      </c>
      <c r="L55" s="113" t="str">
        <f>IF('Technical SDG'!J54="","",IF($D55="","please complete",IF($D55&gt;'Technical SDG'!J54-1,":-)",CONCATENATE("increase until ",'Technical SDG'!J54))))</f>
        <v/>
      </c>
      <c r="M55" s="113" t="str">
        <f>IF('Technical SDG'!K54="","",IF($D55="","please complete",IF($D55&gt;'Technical SDG'!K54-1,":-)",CONCATENATE("increase until ",'Technical SDG'!K54))))</f>
        <v/>
      </c>
      <c r="N55" s="113" t="str">
        <f>IF('Technical SDG'!L54="","",IF($D55="","please complete",IF($D55&gt;'Technical SDG'!L54-1,":-)",CONCATENATE("increase until ",'Technical SDG'!L54))))</f>
        <v>:-)</v>
      </c>
      <c r="O55" s="113" t="str">
        <f>IF('Technical SDG'!M54="","",IF($D55="","please complete",IF($D55&gt;'Technical SDG'!M54-1,":-)",CONCATENATE("increase until ",'Technical SDG'!M54))))</f>
        <v/>
      </c>
      <c r="P55" s="113" t="str">
        <f>IF('Technical SDG'!N54="","",IF($D55="","please complete",IF($D55&gt;'Technical SDG'!N54-1,":-)",CONCATENATE("increase until ",'Technical SDG'!N54))))</f>
        <v/>
      </c>
      <c r="Q55" s="113" t="str">
        <f>IF('Technical SDG'!O54="","",IF($D55="","please complete",IF($D55&gt;'Technical SDG'!O54-1,":-)",CONCATENATE("increase until ",'Technical SDG'!O54))))</f>
        <v>:-)</v>
      </c>
      <c r="R55" s="113" t="str">
        <f>IF('Technical SDG'!P54="","",IF($D55="","please complete",IF($D55&gt;'Technical SDG'!P54-1,":-)",CONCATENATE("increase until ",'Technical SDG'!P54))))</f>
        <v/>
      </c>
      <c r="S55" s="113" t="str">
        <f>IF('Technical SDG'!Q54="","",IF($D55="","please complete",IF($D55&gt;'Technical SDG'!Q54-1,":-)",CONCATENATE("increase until ",'Technical SDG'!Q54))))</f>
        <v/>
      </c>
      <c r="T55" s="113" t="str">
        <f>IF('Technical SDG'!R54="","",IF($D55="","please complete",IF($D55&gt;'Technical SDG'!R54-1,":-)",CONCATENATE("increase until ",'Technical SDG'!R54))))</f>
        <v/>
      </c>
      <c r="U55" s="113" t="str">
        <f>IF('Technical SDG'!S54="","",IF($D55="","please complete",IF($D55&gt;'Technical SDG'!S54-1,":-)",CONCATENATE("increase until ",'Technical SDG'!S54))))</f>
        <v/>
      </c>
      <c r="V55" s="113" t="str">
        <f>IF('Technical SDG'!T54="","",IF($D55="","please complete",IF($D55&gt;'Technical SDG'!T54-1,":-)",CONCATENATE("increase until ",'Technical SDG'!T54))))</f>
        <v/>
      </c>
      <c r="W55" s="212"/>
    </row>
    <row r="56" spans="1:23" ht="34.5" customHeight="1" x14ac:dyDescent="0.2">
      <c r="A56" s="212"/>
      <c r="B56" s="35" t="str">
        <f>'Technical SDG'!B55</f>
        <v>Q2.36</v>
      </c>
      <c r="C56" s="106" t="str">
        <f>VLOOKUP(B56,'Chapter 2'!$C$6:$D$278,2,0)</f>
        <v>Jakým způsobem řídí organizace rizika týkající se podzemních vod?</v>
      </c>
      <c r="D56" s="107">
        <f>'Technical SDG'!C55</f>
        <v>2</v>
      </c>
      <c r="E56" s="107">
        <f t="shared" si="0"/>
        <v>15</v>
      </c>
      <c r="F56" s="113" t="str">
        <f>IF('Technical SDG'!D55="","",IF($D56="","please complete",IF($D56&gt;'Technical SDG'!D55-1,":-)",CONCATENATE("increase until ",'Technical SDG'!D55))))</f>
        <v/>
      </c>
      <c r="G56" s="113" t="str">
        <f>IF('Technical SDG'!E55="","",IF($D56="","please complete",IF($D56&gt;'Technical SDG'!E55-1,":-)",CONCATENATE("increase until ",'Technical SDG'!E55))))</f>
        <v/>
      </c>
      <c r="H56" s="113" t="str">
        <f>IF('Technical SDG'!F55="","",IF($D56="","please complete",IF($D56&gt;'Technical SDG'!F55-1,":-)",CONCATENATE("increase until ",'Technical SDG'!F55))))</f>
        <v/>
      </c>
      <c r="I56" s="113" t="str">
        <f>IF('Technical SDG'!G55="","",IF($D56="","please complete",IF($D56&gt;'Technical SDG'!G55-1,":-)",CONCATENATE("increase until ",'Technical SDG'!G55))))</f>
        <v/>
      </c>
      <c r="J56" s="113" t="str">
        <f>IF('Technical SDG'!H55="","",IF($D56="","please complete",IF($D56&gt;'Technical SDG'!H55-1,":-)",CONCATENATE("increase until ",'Technical SDG'!H55))))</f>
        <v/>
      </c>
      <c r="K56" s="113" t="str">
        <f>IF('Technical SDG'!I55="","",IF($D56="","please complete",IF($D56&gt;'Technical SDG'!I55-1,":-)",CONCATENATE("increase until ",'Technical SDG'!I55))))</f>
        <v/>
      </c>
      <c r="L56" s="113" t="str">
        <f>IF('Technical SDG'!J55="","",IF($D56="","please complete",IF($D56&gt;'Technical SDG'!J55-1,":-)",CONCATENATE("increase until ",'Technical SDG'!J55))))</f>
        <v/>
      </c>
      <c r="M56" s="113" t="str">
        <f>IF('Technical SDG'!K55="","",IF($D56="","please complete",IF($D56&gt;'Technical SDG'!K55-1,":-)",CONCATENATE("increase until ",'Technical SDG'!K55))))</f>
        <v/>
      </c>
      <c r="N56" s="113" t="str">
        <f>IF('Technical SDG'!L55="","",IF($D56="","please complete",IF($D56&gt;'Technical SDG'!L55-1,":-)",CONCATENATE("increase until ",'Technical SDG'!L55))))</f>
        <v>increase until 3</v>
      </c>
      <c r="O56" s="113" t="str">
        <f>IF('Technical SDG'!M55="","",IF($D56="","please complete",IF($D56&gt;'Technical SDG'!M55-1,":-)",CONCATENATE("increase until ",'Technical SDG'!M55))))</f>
        <v/>
      </c>
      <c r="P56" s="113" t="str">
        <f>IF('Technical SDG'!N55="","",IF($D56="","please complete",IF($D56&gt;'Technical SDG'!N55-1,":-)",CONCATENATE("increase until ",'Technical SDG'!N55))))</f>
        <v/>
      </c>
      <c r="Q56" s="113" t="str">
        <f>IF('Technical SDG'!O55="","",IF($D56="","please complete",IF($D56&gt;'Technical SDG'!O55-1,":-)",CONCATENATE("increase until ",'Technical SDG'!O55))))</f>
        <v>increase until 3</v>
      </c>
      <c r="R56" s="113" t="str">
        <f>IF('Technical SDG'!P55="","",IF($D56="","please complete",IF($D56&gt;'Technical SDG'!P55-1,":-)",CONCATENATE("increase until ",'Technical SDG'!P55))))</f>
        <v/>
      </c>
      <c r="S56" s="113" t="str">
        <f>IF('Technical SDG'!Q55="","",IF($D56="","please complete",IF($D56&gt;'Technical SDG'!Q55-1,":-)",CONCATENATE("increase until ",'Technical SDG'!Q55))))</f>
        <v/>
      </c>
      <c r="T56" s="113" t="str">
        <f>IF('Technical SDG'!R55="","",IF($D56="","please complete",IF($D56&gt;'Technical SDG'!R55-1,":-)",CONCATENATE("increase until ",'Technical SDG'!R55))))</f>
        <v/>
      </c>
      <c r="U56" s="113" t="str">
        <f>IF('Technical SDG'!S55="","",IF($D56="","please complete",IF($D56&gt;'Technical SDG'!S55-1,":-)",CONCATENATE("increase until ",'Technical SDG'!S55))))</f>
        <v/>
      </c>
      <c r="V56" s="113" t="str">
        <f>IF('Technical SDG'!T55="","",IF($D56="","please complete",IF($D56&gt;'Technical SDG'!T55-1,":-)",CONCATENATE("increase until ",'Technical SDG'!T55))))</f>
        <v/>
      </c>
      <c r="W56" s="212"/>
    </row>
    <row r="57" spans="1:23" ht="34.5" customHeight="1" x14ac:dyDescent="0.2">
      <c r="A57" s="212"/>
      <c r="B57" s="35" t="str">
        <f>'Technical SDG'!B56</f>
        <v>Q2.37</v>
      </c>
      <c r="C57" s="106" t="str">
        <f>VLOOKUP(B57,'Chapter 2'!$C$6:$D$278,2,0)</f>
        <v>Jakým způsobem řídí organizace rizika týkající se znečištění půdy?</v>
      </c>
      <c r="D57" s="107">
        <f>'Technical SDG'!C56</f>
        <v>2</v>
      </c>
      <c r="E57" s="107">
        <f t="shared" si="0"/>
        <v>15</v>
      </c>
      <c r="F57" s="113" t="str">
        <f>IF('Technical SDG'!D56="","",IF($D57="","please complete",IF($D57&gt;'Technical SDG'!D56-1,":-)",CONCATENATE("increase until ",'Technical SDG'!D56))))</f>
        <v/>
      </c>
      <c r="G57" s="113" t="str">
        <f>IF('Technical SDG'!E56="","",IF($D57="","please complete",IF($D57&gt;'Technical SDG'!E56-1,":-)",CONCATENATE("increase until ",'Technical SDG'!E56))))</f>
        <v/>
      </c>
      <c r="H57" s="113" t="str">
        <f>IF('Technical SDG'!F56="","",IF($D57="","please complete",IF($D57&gt;'Technical SDG'!F56-1,":-)",CONCATENATE("increase until ",'Technical SDG'!F56))))</f>
        <v/>
      </c>
      <c r="I57" s="113" t="str">
        <f>IF('Technical SDG'!G56="","",IF($D57="","please complete",IF($D57&gt;'Technical SDG'!G56-1,":-)",CONCATENATE("increase until ",'Technical SDG'!G56))))</f>
        <v/>
      </c>
      <c r="J57" s="113" t="str">
        <f>IF('Technical SDG'!H56="","",IF($D57="","please complete",IF($D57&gt;'Technical SDG'!H56-1,":-)",CONCATENATE("increase until ",'Technical SDG'!H56))))</f>
        <v/>
      </c>
      <c r="K57" s="113" t="str">
        <f>IF('Technical SDG'!I56="","",IF($D57="","please complete",IF($D57&gt;'Technical SDG'!I56-1,":-)",CONCATENATE("increase until ",'Technical SDG'!I56))))</f>
        <v/>
      </c>
      <c r="L57" s="113" t="str">
        <f>IF('Technical SDG'!J56="","",IF($D57="","please complete",IF($D57&gt;'Technical SDG'!J56-1,":-)",CONCATENATE("increase until ",'Technical SDG'!J56))))</f>
        <v/>
      </c>
      <c r="M57" s="113" t="str">
        <f>IF('Technical SDG'!K56="","",IF($D57="","please complete",IF($D57&gt;'Technical SDG'!K56-1,":-)",CONCATENATE("increase until ",'Technical SDG'!K56))))</f>
        <v/>
      </c>
      <c r="N57" s="113" t="str">
        <f>IF('Technical SDG'!L56="","",IF($D57="","please complete",IF($D57&gt;'Technical SDG'!L56-1,":-)",CONCATENATE("increase until ",'Technical SDG'!L56))))</f>
        <v>increase until 3</v>
      </c>
      <c r="O57" s="113" t="str">
        <f>IF('Technical SDG'!M56="","",IF($D57="","please complete",IF($D57&gt;'Technical SDG'!M56-1,":-)",CONCATENATE("increase until ",'Technical SDG'!M56))))</f>
        <v/>
      </c>
      <c r="P57" s="113" t="str">
        <f>IF('Technical SDG'!N56="","",IF($D57="","please complete",IF($D57&gt;'Technical SDG'!N56-1,":-)",CONCATENATE("increase until ",'Technical SDG'!N56))))</f>
        <v/>
      </c>
      <c r="Q57" s="113" t="str">
        <f>IF('Technical SDG'!O56="","",IF($D57="","please complete",IF($D57&gt;'Technical SDG'!O56-1,":-)",CONCATENATE("increase until ",'Technical SDG'!O56))))</f>
        <v>increase until 3</v>
      </c>
      <c r="R57" s="113" t="str">
        <f>IF('Technical SDG'!P56="","",IF($D57="","please complete",IF($D57&gt;'Technical SDG'!P56-1,":-)",CONCATENATE("increase until ",'Technical SDG'!P56))))</f>
        <v/>
      </c>
      <c r="S57" s="113" t="str">
        <f>IF('Technical SDG'!Q56="","",IF($D57="","please complete",IF($D57&gt;'Technical SDG'!Q56-1,":-)",CONCATENATE("increase until ",'Technical SDG'!Q56))))</f>
        <v/>
      </c>
      <c r="T57" s="113" t="str">
        <f>IF('Technical SDG'!R56="","",IF($D57="","please complete",IF($D57&gt;'Technical SDG'!R56-1,":-)",CONCATENATE("increase until ",'Technical SDG'!R56))))</f>
        <v/>
      </c>
      <c r="U57" s="113" t="str">
        <f>IF('Technical SDG'!S56="","",IF($D57="","please complete",IF($D57&gt;'Technical SDG'!S56-1,":-)",CONCATENATE("increase until ",'Technical SDG'!S56))))</f>
        <v/>
      </c>
      <c r="V57" s="113" t="str">
        <f>IF('Technical SDG'!T56="","",IF($D57="","please complete",IF($D57&gt;'Technical SDG'!T56-1,":-)",CONCATENATE("increase until ",'Technical SDG'!T56))))</f>
        <v/>
      </c>
      <c r="W57" s="212"/>
    </row>
    <row r="58" spans="1:23" ht="34.5" customHeight="1" x14ac:dyDescent="0.2">
      <c r="A58" s="212"/>
      <c r="B58" s="35" t="str">
        <f>'Technical SDG'!B57</f>
        <v>Q2.38</v>
      </c>
      <c r="C58" s="106" t="str">
        <f>VLOOKUP(B58,'Chapter 2'!$C$6:$D$278,2,0)</f>
        <v xml:space="preserve">Jakým způsobem řídí organizace existující znečištění půdy?
</v>
      </c>
      <c r="D58" s="107">
        <f>'Technical SDG'!C57</f>
        <v>3</v>
      </c>
      <c r="E58" s="107">
        <f t="shared" si="0"/>
        <v>15</v>
      </c>
      <c r="F58" s="113" t="str">
        <f>IF('Technical SDG'!D57="","",IF($D58="","please complete",IF($D58&gt;'Technical SDG'!D57-1,":-)",CONCATENATE("increase until ",'Technical SDG'!D57))))</f>
        <v/>
      </c>
      <c r="G58" s="113" t="str">
        <f>IF('Technical SDG'!E57="","",IF($D58="","please complete",IF($D58&gt;'Technical SDG'!E57-1,":-)",CONCATENATE("increase until ",'Technical SDG'!E57))))</f>
        <v/>
      </c>
      <c r="H58" s="113" t="str">
        <f>IF('Technical SDG'!F57="","",IF($D58="","please complete",IF($D58&gt;'Technical SDG'!F57-1,":-)",CONCATENATE("increase until ",'Technical SDG'!F57))))</f>
        <v/>
      </c>
      <c r="I58" s="113" t="str">
        <f>IF('Technical SDG'!G57="","",IF($D58="","please complete",IF($D58&gt;'Technical SDG'!G57-1,":-)",CONCATENATE("increase until ",'Technical SDG'!G57))))</f>
        <v/>
      </c>
      <c r="J58" s="113" t="str">
        <f>IF('Technical SDG'!H57="","",IF($D58="","please complete",IF($D58&gt;'Technical SDG'!H57-1,":-)",CONCATENATE("increase until ",'Technical SDG'!H57))))</f>
        <v/>
      </c>
      <c r="K58" s="113" t="str">
        <f>IF('Technical SDG'!I57="","",IF($D58="","please complete",IF($D58&gt;'Technical SDG'!I57-1,":-)",CONCATENATE("increase until ",'Technical SDG'!I57))))</f>
        <v/>
      </c>
      <c r="L58" s="113" t="str">
        <f>IF('Technical SDG'!J57="","",IF($D58="","please complete",IF($D58&gt;'Technical SDG'!J57-1,":-)",CONCATENATE("increase until ",'Technical SDG'!J57))))</f>
        <v/>
      </c>
      <c r="M58" s="113" t="str">
        <f>IF('Technical SDG'!K57="","",IF($D58="","please complete",IF($D58&gt;'Technical SDG'!K57-1,":-)",CONCATENATE("increase until ",'Technical SDG'!K57))))</f>
        <v/>
      </c>
      <c r="N58" s="113" t="str">
        <f>IF('Technical SDG'!L57="","",IF($D58="","please complete",IF($D58&gt;'Technical SDG'!L57-1,":-)",CONCATENATE("increase until ",'Technical SDG'!L57))))</f>
        <v>:-)</v>
      </c>
      <c r="O58" s="113" t="str">
        <f>IF('Technical SDG'!M57="","",IF($D58="","please complete",IF($D58&gt;'Technical SDG'!M57-1,":-)",CONCATENATE("increase until ",'Technical SDG'!M57))))</f>
        <v/>
      </c>
      <c r="P58" s="113" t="str">
        <f>IF('Technical SDG'!N57="","",IF($D58="","please complete",IF($D58&gt;'Technical SDG'!N57-1,":-)",CONCATENATE("increase until ",'Technical SDG'!N57))))</f>
        <v/>
      </c>
      <c r="Q58" s="113" t="str">
        <f>IF('Technical SDG'!O57="","",IF($D58="","please complete",IF($D58&gt;'Technical SDG'!O57-1,":-)",CONCATENATE("increase until ",'Technical SDG'!O57))))</f>
        <v>:-)</v>
      </c>
      <c r="R58" s="113" t="str">
        <f>IF('Technical SDG'!P57="","",IF($D58="","please complete",IF($D58&gt;'Technical SDG'!P57-1,":-)",CONCATENATE("increase until ",'Technical SDG'!P57))))</f>
        <v/>
      </c>
      <c r="S58" s="113" t="str">
        <f>IF('Technical SDG'!Q57="","",IF($D58="","please complete",IF($D58&gt;'Technical SDG'!Q57-1,":-)",CONCATENATE("increase until ",'Technical SDG'!Q57))))</f>
        <v/>
      </c>
      <c r="T58" s="113" t="str">
        <f>IF('Technical SDG'!R57="","",IF($D58="","please complete",IF($D58&gt;'Technical SDG'!R57-1,":-)",CONCATENATE("increase until ",'Technical SDG'!R57))))</f>
        <v/>
      </c>
      <c r="U58" s="113" t="str">
        <f>IF('Technical SDG'!S57="","",IF($D58="","please complete",IF($D58&gt;'Technical SDG'!S57-1,":-)",CONCATENATE("increase until ",'Technical SDG'!S57))))</f>
        <v/>
      </c>
      <c r="V58" s="113" t="str">
        <f>IF('Technical SDG'!T57="","",IF($D58="","please complete",IF($D58&gt;'Technical SDG'!T57-1,":-)",CONCATENATE("increase until ",'Technical SDG'!T57))))</f>
        <v/>
      </c>
      <c r="W58" s="212"/>
    </row>
    <row r="59" spans="1:23" ht="34.5" customHeight="1" x14ac:dyDescent="0.2">
      <c r="A59" s="212"/>
      <c r="B59" s="35" t="str">
        <f>'Technical SDG'!B58</f>
        <v>Q2.39</v>
      </c>
      <c r="C59" s="106" t="str">
        <f>VLOOKUP(B59,'Chapter 2'!$C$6:$D$278,2,0)</f>
        <v>Jakým způsobem organizace řídí své emise škodlivin do ovzduší?</v>
      </c>
      <c r="D59" s="107">
        <f>'Technical SDG'!C58</f>
        <v>3</v>
      </c>
      <c r="E59" s="107">
        <f t="shared" si="0"/>
        <v>15</v>
      </c>
      <c r="F59" s="113" t="str">
        <f>IF('Technical SDG'!D58="","",IF($D59="","please complete",IF($D59&gt;'Technical SDG'!D58-1,":-)",CONCATENATE("increase until ",'Technical SDG'!D58))))</f>
        <v/>
      </c>
      <c r="G59" s="113" t="str">
        <f>IF('Technical SDG'!E58="","",IF($D59="","please complete",IF($D59&gt;'Technical SDG'!E58-1,":-)",CONCATENATE("increase until ",'Technical SDG'!E58))))</f>
        <v/>
      </c>
      <c r="H59" s="113" t="str">
        <f>IF('Technical SDG'!F58="","",IF($D59="","please complete",IF($D59&gt;'Technical SDG'!F58-1,":-)",CONCATENATE("increase until ",'Technical SDG'!F58))))</f>
        <v/>
      </c>
      <c r="I59" s="113" t="str">
        <f>IF('Technical SDG'!G58="","",IF($D59="","please complete",IF($D59&gt;'Technical SDG'!G58-1,":-)",CONCATENATE("increase until ",'Technical SDG'!G58))))</f>
        <v/>
      </c>
      <c r="J59" s="113" t="str">
        <f>IF('Technical SDG'!H58="","",IF($D59="","please complete",IF($D59&gt;'Technical SDG'!H58-1,":-)",CONCATENATE("increase until ",'Technical SDG'!H58))))</f>
        <v/>
      </c>
      <c r="K59" s="113" t="str">
        <f>IF('Technical SDG'!I58="","",IF($D59="","please complete",IF($D59&gt;'Technical SDG'!I58-1,":-)",CONCATENATE("increase until ",'Technical SDG'!I58))))</f>
        <v/>
      </c>
      <c r="L59" s="113" t="str">
        <f>IF('Technical SDG'!J58="","",IF($D59="","please complete",IF($D59&gt;'Technical SDG'!J58-1,":-)",CONCATENATE("increase until ",'Technical SDG'!J58))))</f>
        <v/>
      </c>
      <c r="M59" s="113" t="str">
        <f>IF('Technical SDG'!K58="","",IF($D59="","please complete",IF($D59&gt;'Technical SDG'!K58-1,":-)",CONCATENATE("increase until ",'Technical SDG'!K58))))</f>
        <v/>
      </c>
      <c r="N59" s="113" t="str">
        <f>IF('Technical SDG'!L58="","",IF($D59="","please complete",IF($D59&gt;'Technical SDG'!L58-1,":-)",CONCATENATE("increase until ",'Technical SDG'!L58))))</f>
        <v>:-)</v>
      </c>
      <c r="O59" s="113" t="str">
        <f>IF('Technical SDG'!M58="","",IF($D59="","please complete",IF($D59&gt;'Technical SDG'!M58-1,":-)",CONCATENATE("increase until ",'Technical SDG'!M58))))</f>
        <v/>
      </c>
      <c r="P59" s="113" t="str">
        <f>IF('Technical SDG'!N58="","",IF($D59="","please complete",IF($D59&gt;'Technical SDG'!N58-1,":-)",CONCATENATE("increase until ",'Technical SDG'!N58))))</f>
        <v/>
      </c>
      <c r="Q59" s="113" t="str">
        <f>IF('Technical SDG'!O58="","",IF($D59="","please complete",IF($D59&gt;'Technical SDG'!O58-1,":-)",CONCATENATE("increase until ",'Technical SDG'!O58))))</f>
        <v>:-)</v>
      </c>
      <c r="R59" s="113" t="str">
        <f>IF('Technical SDG'!P58="","",IF($D59="","please complete",IF($D59&gt;'Technical SDG'!P58-1,":-)",CONCATENATE("increase until ",'Technical SDG'!P58))))</f>
        <v/>
      </c>
      <c r="S59" s="113" t="str">
        <f>IF('Technical SDG'!Q58="","",IF($D59="","please complete",IF($D59&gt;'Technical SDG'!Q58-1,":-)",CONCATENATE("increase until ",'Technical SDG'!Q58))))</f>
        <v/>
      </c>
      <c r="T59" s="113" t="str">
        <f>IF('Technical SDG'!R58="","",IF($D59="","please complete",IF($D59&gt;'Technical SDG'!R58-1,":-)",CONCATENATE("increase until ",'Technical SDG'!R58))))</f>
        <v/>
      </c>
      <c r="U59" s="113" t="str">
        <f>IF('Technical SDG'!S58="","",IF($D59="","please complete",IF($D59&gt;'Technical SDG'!S58-1,":-)",CONCATENATE("increase until ",'Technical SDG'!S58))))</f>
        <v/>
      </c>
      <c r="V59" s="113" t="str">
        <f>IF('Technical SDG'!T58="","",IF($D59="","please complete",IF($D59&gt;'Technical SDG'!T58-1,":-)",CONCATENATE("increase until ",'Technical SDG'!T58))))</f>
        <v/>
      </c>
      <c r="W59" s="212"/>
    </row>
    <row r="60" spans="1:23" ht="34.5" customHeight="1" x14ac:dyDescent="0.2">
      <c r="A60" s="212"/>
      <c r="B60" s="35" t="str">
        <f>'Technical SDG'!B59</f>
        <v>Q2.40</v>
      </c>
      <c r="C60" s="106" t="str">
        <f>VLOOKUP(B60,'Chapter 2'!$C$6:$D$278,2,0)</f>
        <v>Jakým způsobem organizace řídí své emise škodlivin do vody?</v>
      </c>
      <c r="D60" s="107">
        <f>'Technical SDG'!C59</f>
        <v>3</v>
      </c>
      <c r="E60" s="107">
        <f t="shared" si="0"/>
        <v>15</v>
      </c>
      <c r="F60" s="113" t="str">
        <f>IF('Technical SDG'!D59="","",IF($D60="","please complete",IF($D60&gt;'Technical SDG'!D59-1,":-)",CONCATENATE("increase until ",'Technical SDG'!D59))))</f>
        <v/>
      </c>
      <c r="G60" s="113" t="str">
        <f>IF('Technical SDG'!E59="","",IF($D60="","please complete",IF($D60&gt;'Technical SDG'!E59-1,":-)",CONCATENATE("increase until ",'Technical SDG'!E59))))</f>
        <v/>
      </c>
      <c r="H60" s="113" t="str">
        <f>IF('Technical SDG'!F59="","",IF($D60="","please complete",IF($D60&gt;'Technical SDG'!F59-1,":-)",CONCATENATE("increase until ",'Technical SDG'!F59))))</f>
        <v/>
      </c>
      <c r="I60" s="113" t="str">
        <f>IF('Technical SDG'!G59="","",IF($D60="","please complete",IF($D60&gt;'Technical SDG'!G59-1,":-)",CONCATENATE("increase until ",'Technical SDG'!G59))))</f>
        <v/>
      </c>
      <c r="J60" s="113" t="str">
        <f>IF('Technical SDG'!H59="","",IF($D60="","please complete",IF($D60&gt;'Technical SDG'!H59-1,":-)",CONCATENATE("increase until ",'Technical SDG'!H59))))</f>
        <v/>
      </c>
      <c r="K60" s="113" t="str">
        <f>IF('Technical SDG'!I59="","",IF($D60="","please complete",IF($D60&gt;'Technical SDG'!I59-1,":-)",CONCATENATE("increase until ",'Technical SDG'!I59))))</f>
        <v/>
      </c>
      <c r="L60" s="113" t="str">
        <f>IF('Technical SDG'!J59="","",IF($D60="","please complete",IF($D60&gt;'Technical SDG'!J59-1,":-)",CONCATENATE("increase until ",'Technical SDG'!J59))))</f>
        <v/>
      </c>
      <c r="M60" s="113" t="str">
        <f>IF('Technical SDG'!K59="","",IF($D60="","please complete",IF($D60&gt;'Technical SDG'!K59-1,":-)",CONCATENATE("increase until ",'Technical SDG'!K59))))</f>
        <v/>
      </c>
      <c r="N60" s="113" t="str">
        <f>IF('Technical SDG'!L59="","",IF($D60="","please complete",IF($D60&gt;'Technical SDG'!L59-1,":-)",CONCATENATE("increase until ",'Technical SDG'!L59))))</f>
        <v>:-)</v>
      </c>
      <c r="O60" s="113" t="str">
        <f>IF('Technical SDG'!M59="","",IF($D60="","please complete",IF($D60&gt;'Technical SDG'!M59-1,":-)",CONCATENATE("increase until ",'Technical SDG'!M59))))</f>
        <v/>
      </c>
      <c r="P60" s="113" t="str">
        <f>IF('Technical SDG'!N59="","",IF($D60="","please complete",IF($D60&gt;'Technical SDG'!N59-1,":-)",CONCATENATE("increase until ",'Technical SDG'!N59))))</f>
        <v/>
      </c>
      <c r="Q60" s="113" t="str">
        <f>IF('Technical SDG'!O59="","",IF($D60="","please complete",IF($D60&gt;'Technical SDG'!O59-1,":-)",CONCATENATE("increase until ",'Technical SDG'!O59))))</f>
        <v>:-)</v>
      </c>
      <c r="R60" s="113" t="str">
        <f>IF('Technical SDG'!P59="","",IF($D60="","please complete",IF($D60&gt;'Technical SDG'!P59-1,":-)",CONCATENATE("increase until ",'Technical SDG'!P59))))</f>
        <v/>
      </c>
      <c r="S60" s="113" t="str">
        <f>IF('Technical SDG'!Q59="","",IF($D60="","please complete",IF($D60&gt;'Technical SDG'!Q59-1,":-)",CONCATENATE("increase until ",'Technical SDG'!Q59))))</f>
        <v/>
      </c>
      <c r="T60" s="113" t="str">
        <f>IF('Technical SDG'!R59="","",IF($D60="","please complete",IF($D60&gt;'Technical SDG'!R59-1,":-)",CONCATENATE("increase until ",'Technical SDG'!R59))))</f>
        <v/>
      </c>
      <c r="U60" s="113" t="str">
        <f>IF('Technical SDG'!S59="","",IF($D60="","please complete",IF($D60&gt;'Technical SDG'!S59-1,":-)",CONCATENATE("increase until ",'Technical SDG'!S59))))</f>
        <v/>
      </c>
      <c r="V60" s="113" t="str">
        <f>IF('Technical SDG'!T59="","",IF($D60="","please complete",IF($D60&gt;'Technical SDG'!T59-1,":-)",CONCATENATE("increase until ",'Technical SDG'!T59))))</f>
        <v/>
      </c>
      <c r="W60" s="212"/>
    </row>
    <row r="61" spans="1:23" ht="34.5" hidden="1" customHeight="1" x14ac:dyDescent="0.2">
      <c r="A61" s="212"/>
      <c r="B61" s="35" t="str">
        <f>'Technical SDG'!B60</f>
        <v>Q2.41</v>
      </c>
      <c r="C61" s="106" t="str">
        <f>VLOOKUP(B61,'Chapter 2'!$C$6:$D$278,2,0)</f>
        <v>Jakým způsobem organizace řídí své emise hluku?</v>
      </c>
      <c r="D61" s="107">
        <f>'Technical SDG'!C60</f>
        <v>2</v>
      </c>
      <c r="E61" s="107">
        <f t="shared" si="0"/>
        <v>17</v>
      </c>
      <c r="F61" s="113" t="str">
        <f>IF('Technical SDG'!D60="","",IF($D61="","please complete",IF($D61&gt;'Technical SDG'!D60-1,":-)",CONCATENATE("increase until ",'Technical SDG'!D60))))</f>
        <v/>
      </c>
      <c r="G61" s="113" t="str">
        <f>IF('Technical SDG'!E60="","",IF($D61="","please complete",IF($D61&gt;'Technical SDG'!E60-1,":-)",CONCATENATE("increase until ",'Technical SDG'!E60))))</f>
        <v/>
      </c>
      <c r="H61" s="113" t="str">
        <f>IF('Technical SDG'!F60="","",IF($D61="","please complete",IF($D61&gt;'Technical SDG'!F60-1,":-)",CONCATENATE("increase until ",'Technical SDG'!F60))))</f>
        <v/>
      </c>
      <c r="I61" s="113" t="str">
        <f>IF('Technical SDG'!G60="","",IF($D61="","please complete",IF($D61&gt;'Technical SDG'!G60-1,":-)",CONCATENATE("increase until ",'Technical SDG'!G60))))</f>
        <v/>
      </c>
      <c r="J61" s="113" t="str">
        <f>IF('Technical SDG'!H60="","",IF($D61="","please complete",IF($D61&gt;'Technical SDG'!H60-1,":-)",CONCATENATE("increase until ",'Technical SDG'!H60))))</f>
        <v/>
      </c>
      <c r="K61" s="113" t="str">
        <f>IF('Technical SDG'!I60="","",IF($D61="","please complete",IF($D61&gt;'Technical SDG'!I60-1,":-)",CONCATENATE("increase until ",'Technical SDG'!I60))))</f>
        <v/>
      </c>
      <c r="L61" s="113" t="str">
        <f>IF('Technical SDG'!J60="","",IF($D61="","please complete",IF($D61&gt;'Technical SDG'!J60-1,":-)",CONCATENATE("increase until ",'Technical SDG'!J60))))</f>
        <v/>
      </c>
      <c r="M61" s="113" t="str">
        <f>IF('Technical SDG'!K60="","",IF($D61="","please complete",IF($D61&gt;'Technical SDG'!K60-1,":-)",CONCATENATE("increase until ",'Technical SDG'!K60))))</f>
        <v/>
      </c>
      <c r="N61" s="113" t="str">
        <f>IF('Technical SDG'!L60="","",IF($D61="","please complete",IF($D61&gt;'Technical SDG'!L60-1,":-)",CONCATENATE("increase until ",'Technical SDG'!L60))))</f>
        <v/>
      </c>
      <c r="O61" s="113" t="str">
        <f>IF('Technical SDG'!M60="","",IF($D61="","please complete",IF($D61&gt;'Technical SDG'!M60-1,":-)",CONCATENATE("increase until ",'Technical SDG'!M60))))</f>
        <v/>
      </c>
      <c r="P61" s="113" t="str">
        <f>IF('Technical SDG'!N60="","",IF($D61="","please complete",IF($D61&gt;'Technical SDG'!N60-1,":-)",CONCATENATE("increase until ",'Technical SDG'!N60))))</f>
        <v/>
      </c>
      <c r="Q61" s="113" t="str">
        <f>IF('Technical SDG'!O60="","",IF($D61="","please complete",IF($D61&gt;'Technical SDG'!O60-1,":-)",CONCATENATE("increase until ",'Technical SDG'!O60))))</f>
        <v/>
      </c>
      <c r="R61" s="113" t="str">
        <f>IF('Technical SDG'!P60="","",IF($D61="","please complete",IF($D61&gt;'Technical SDG'!P60-1,":-)",CONCATENATE("increase until ",'Technical SDG'!P60))))</f>
        <v/>
      </c>
      <c r="S61" s="113" t="str">
        <f>IF('Technical SDG'!Q60="","",IF($D61="","please complete",IF($D61&gt;'Technical SDG'!Q60-1,":-)",CONCATENATE("increase until ",'Technical SDG'!Q60))))</f>
        <v/>
      </c>
      <c r="T61" s="113" t="str">
        <f>IF('Technical SDG'!R60="","",IF($D61="","please complete",IF($D61&gt;'Technical SDG'!R60-1,":-)",CONCATENATE("increase until ",'Technical SDG'!R60))))</f>
        <v/>
      </c>
      <c r="U61" s="113" t="str">
        <f>IF('Technical SDG'!S60="","",IF($D61="","please complete",IF($D61&gt;'Technical SDG'!S60-1,":-)",CONCATENATE("increase until ",'Technical SDG'!S60))))</f>
        <v/>
      </c>
      <c r="V61" s="113" t="str">
        <f>IF('Technical SDG'!T60="","",IF($D61="","please complete",IF($D61&gt;'Technical SDG'!T60-1,":-)",CONCATENATE("increase until ",'Technical SDG'!T60))))</f>
        <v/>
      </c>
      <c r="W61" s="136"/>
    </row>
    <row r="62" spans="1:23" ht="34.5" hidden="1" customHeight="1" x14ac:dyDescent="0.2">
      <c r="A62" s="212"/>
      <c r="B62" s="35" t="str">
        <f>'Technical SDG'!B61</f>
        <v>Q2.42</v>
      </c>
      <c r="C62" s="106" t="str">
        <f>VLOOKUP(B62,'Chapter 2'!$C$6:$D$278,2,0)</f>
        <v>Jakým způsobem organizace řídí své emise zápachu?</v>
      </c>
      <c r="D62" s="107">
        <f>'Technical SDG'!C61</f>
        <v>2</v>
      </c>
      <c r="E62" s="107">
        <f t="shared" si="0"/>
        <v>17</v>
      </c>
      <c r="F62" s="113" t="str">
        <f>IF('Technical SDG'!D61="","",IF($D62="","please complete",IF($D62&gt;'Technical SDG'!D61-1,":-)",CONCATENATE("increase until ",'Technical SDG'!D61))))</f>
        <v/>
      </c>
      <c r="G62" s="113" t="str">
        <f>IF('Technical SDG'!E61="","",IF($D62="","please complete",IF($D62&gt;'Technical SDG'!E61-1,":-)",CONCATENATE("increase until ",'Technical SDG'!E61))))</f>
        <v/>
      </c>
      <c r="H62" s="113" t="str">
        <f>IF('Technical SDG'!F61="","",IF($D62="","please complete",IF($D62&gt;'Technical SDG'!F61-1,":-)",CONCATENATE("increase until ",'Technical SDG'!F61))))</f>
        <v/>
      </c>
      <c r="I62" s="113" t="str">
        <f>IF('Technical SDG'!G61="","",IF($D62="","please complete",IF($D62&gt;'Technical SDG'!G61-1,":-)",CONCATENATE("increase until ",'Technical SDG'!G61))))</f>
        <v/>
      </c>
      <c r="J62" s="113" t="str">
        <f>IF('Technical SDG'!H61="","",IF($D62="","please complete",IF($D62&gt;'Technical SDG'!H61-1,":-)",CONCATENATE("increase until ",'Technical SDG'!H61))))</f>
        <v/>
      </c>
      <c r="K62" s="113" t="str">
        <f>IF('Technical SDG'!I61="","",IF($D62="","please complete",IF($D62&gt;'Technical SDG'!I61-1,":-)",CONCATENATE("increase until ",'Technical SDG'!I61))))</f>
        <v/>
      </c>
      <c r="L62" s="113" t="str">
        <f>IF('Technical SDG'!J61="","",IF($D62="","please complete",IF($D62&gt;'Technical SDG'!J61-1,":-)",CONCATENATE("increase until ",'Technical SDG'!J61))))</f>
        <v/>
      </c>
      <c r="M62" s="113" t="str">
        <f>IF('Technical SDG'!K61="","",IF($D62="","please complete",IF($D62&gt;'Technical SDG'!K61-1,":-)",CONCATENATE("increase until ",'Technical SDG'!K61))))</f>
        <v/>
      </c>
      <c r="N62" s="113" t="str">
        <f>IF('Technical SDG'!L61="","",IF($D62="","please complete",IF($D62&gt;'Technical SDG'!L61-1,":-)",CONCATENATE("increase until ",'Technical SDG'!L61))))</f>
        <v/>
      </c>
      <c r="O62" s="113" t="str">
        <f>IF('Technical SDG'!M61="","",IF($D62="","please complete",IF($D62&gt;'Technical SDG'!M61-1,":-)",CONCATENATE("increase until ",'Technical SDG'!M61))))</f>
        <v/>
      </c>
      <c r="P62" s="113" t="str">
        <f>IF('Technical SDG'!N61="","",IF($D62="","please complete",IF($D62&gt;'Technical SDG'!N61-1,":-)",CONCATENATE("increase until ",'Technical SDG'!N61))))</f>
        <v/>
      </c>
      <c r="Q62" s="113" t="str">
        <f>IF('Technical SDG'!O61="","",IF($D62="","please complete",IF($D62&gt;'Technical SDG'!O61-1,":-)",CONCATENATE("increase until ",'Technical SDG'!O61))))</f>
        <v/>
      </c>
      <c r="R62" s="113" t="str">
        <f>IF('Technical SDG'!P61="","",IF($D62="","please complete",IF($D62&gt;'Technical SDG'!P61-1,":-)",CONCATENATE("increase until ",'Technical SDG'!P61))))</f>
        <v/>
      </c>
      <c r="S62" s="113" t="str">
        <f>IF('Technical SDG'!Q61="","",IF($D62="","please complete",IF($D62&gt;'Technical SDG'!Q61-1,":-)",CONCATENATE("increase until ",'Technical SDG'!Q61))))</f>
        <v/>
      </c>
      <c r="T62" s="113" t="str">
        <f>IF('Technical SDG'!R61="","",IF($D62="","please complete",IF($D62&gt;'Technical SDG'!R61-1,":-)",CONCATENATE("increase until ",'Technical SDG'!R61))))</f>
        <v/>
      </c>
      <c r="U62" s="113" t="str">
        <f>IF('Technical SDG'!S61="","",IF($D62="","please complete",IF($D62&gt;'Technical SDG'!S61-1,":-)",CONCATENATE("increase until ",'Technical SDG'!S61))))</f>
        <v/>
      </c>
      <c r="V62" s="113" t="str">
        <f>IF('Technical SDG'!T61="","",IF($D62="","please complete",IF($D62&gt;'Technical SDG'!T61-1,":-)",CONCATENATE("increase until ",'Technical SDG'!T61))))</f>
        <v/>
      </c>
      <c r="W62" s="136"/>
    </row>
    <row r="63" spans="1:23" ht="34.5" hidden="1" customHeight="1" x14ac:dyDescent="0.2">
      <c r="A63" s="212"/>
      <c r="B63" s="35" t="str">
        <f>'Technical SDG'!B62</f>
        <v>Q2.43</v>
      </c>
      <c r="C63" s="106" t="str">
        <f>VLOOKUP(B63,'Chapter 2'!$C$6:$D$278,2,0)</f>
        <v>Jakým způsobem organizace zabraňuje a řídí havarijní emise do prostředí?</v>
      </c>
      <c r="D63" s="107">
        <f>'Technical SDG'!C62</f>
        <v>3</v>
      </c>
      <c r="E63" s="107">
        <f t="shared" si="0"/>
        <v>17</v>
      </c>
      <c r="F63" s="113" t="str">
        <f>IF('Technical SDG'!D62="","",IF($D63="","please complete",IF($D63&gt;'Technical SDG'!D62-1,":-)",CONCATENATE("increase until ",'Technical SDG'!D62))))</f>
        <v/>
      </c>
      <c r="G63" s="113" t="str">
        <f>IF('Technical SDG'!E62="","",IF($D63="","please complete",IF($D63&gt;'Technical SDG'!E62-1,":-)",CONCATENATE("increase until ",'Technical SDG'!E62))))</f>
        <v/>
      </c>
      <c r="H63" s="113" t="str">
        <f>IF('Technical SDG'!F62="","",IF($D63="","please complete",IF($D63&gt;'Technical SDG'!F62-1,":-)",CONCATENATE("increase until ",'Technical SDG'!F62))))</f>
        <v/>
      </c>
      <c r="I63" s="113" t="str">
        <f>IF('Technical SDG'!G62="","",IF($D63="","please complete",IF($D63&gt;'Technical SDG'!G62-1,":-)",CONCATENATE("increase until ",'Technical SDG'!G62))))</f>
        <v/>
      </c>
      <c r="J63" s="113" t="str">
        <f>IF('Technical SDG'!H62="","",IF($D63="","please complete",IF($D63&gt;'Technical SDG'!H62-1,":-)",CONCATENATE("increase until ",'Technical SDG'!H62))))</f>
        <v/>
      </c>
      <c r="K63" s="113" t="str">
        <f>IF('Technical SDG'!I62="","",IF($D63="","please complete",IF($D63&gt;'Technical SDG'!I62-1,":-)",CONCATENATE("increase until ",'Technical SDG'!I62))))</f>
        <v/>
      </c>
      <c r="L63" s="113" t="str">
        <f>IF('Technical SDG'!J62="","",IF($D63="","please complete",IF($D63&gt;'Technical SDG'!J62-1,":-)",CONCATENATE("increase until ",'Technical SDG'!J62))))</f>
        <v/>
      </c>
      <c r="M63" s="113" t="str">
        <f>IF('Technical SDG'!K62="","",IF($D63="","please complete",IF($D63&gt;'Technical SDG'!K62-1,":-)",CONCATENATE("increase until ",'Technical SDG'!K62))))</f>
        <v/>
      </c>
      <c r="N63" s="113" t="str">
        <f>IF('Technical SDG'!L62="","",IF($D63="","please complete",IF($D63&gt;'Technical SDG'!L62-1,":-)",CONCATENATE("increase until ",'Technical SDG'!L62))))</f>
        <v/>
      </c>
      <c r="O63" s="113" t="str">
        <f>IF('Technical SDG'!M62="","",IF($D63="","please complete",IF($D63&gt;'Technical SDG'!M62-1,":-)",CONCATENATE("increase until ",'Technical SDG'!M62))))</f>
        <v/>
      </c>
      <c r="P63" s="113" t="str">
        <f>IF('Technical SDG'!N62="","",IF($D63="","please complete",IF($D63&gt;'Technical SDG'!N62-1,":-)",CONCATENATE("increase until ",'Technical SDG'!N62))))</f>
        <v/>
      </c>
      <c r="Q63" s="113" t="str">
        <f>IF('Technical SDG'!O62="","",IF($D63="","please complete",IF($D63&gt;'Technical SDG'!O62-1,":-)",CONCATENATE("increase until ",'Technical SDG'!O62))))</f>
        <v/>
      </c>
      <c r="R63" s="113" t="str">
        <f>IF('Technical SDG'!P62="","",IF($D63="","please complete",IF($D63&gt;'Technical SDG'!P62-1,":-)",CONCATENATE("increase until ",'Technical SDG'!P62))))</f>
        <v/>
      </c>
      <c r="S63" s="113" t="str">
        <f>IF('Technical SDG'!Q62="","",IF($D63="","please complete",IF($D63&gt;'Technical SDG'!Q62-1,":-)",CONCATENATE("increase until ",'Technical SDG'!Q62))))</f>
        <v/>
      </c>
      <c r="T63" s="113" t="str">
        <f>IF('Technical SDG'!R62="","",IF($D63="","please complete",IF($D63&gt;'Technical SDG'!R62-1,":-)",CONCATENATE("increase until ",'Technical SDG'!R62))))</f>
        <v/>
      </c>
      <c r="U63" s="113" t="str">
        <f>IF('Technical SDG'!S62="","",IF($D63="","please complete",IF($D63&gt;'Technical SDG'!S62-1,":-)",CONCATENATE("increase until ",'Technical SDG'!S62))))</f>
        <v/>
      </c>
      <c r="V63" s="113" t="str">
        <f>IF('Technical SDG'!T62="","",IF($D63="","please complete",IF($D63&gt;'Technical SDG'!T62-1,":-)",CONCATENATE("increase until ",'Technical SDG'!T62))))</f>
        <v/>
      </c>
      <c r="W63" s="136"/>
    </row>
    <row r="64" spans="1:23" ht="34.5" hidden="1" customHeight="1" x14ac:dyDescent="0.2">
      <c r="A64" s="212"/>
      <c r="B64" s="35" t="str">
        <f>'Technical SDG'!B63</f>
        <v>Q2.44</v>
      </c>
      <c r="C64" s="106" t="str">
        <f>VLOOKUP(B64,'Chapter 2'!$C$6:$D$278,2,0)</f>
        <v>Jakým způsobem zajišťuje organizace správně kompetence všech pracovníků, týkající se environmentálních požadavků, které souvisejí s jejich pracovní náplní?</v>
      </c>
      <c r="D64" s="107">
        <f>'Technical SDG'!C63</f>
        <v>3</v>
      </c>
      <c r="E64" s="107">
        <f t="shared" si="0"/>
        <v>17</v>
      </c>
      <c r="F64" s="113" t="str">
        <f>IF('Technical SDG'!D63="","",IF($D64="","please complete",IF($D64&gt;'Technical SDG'!D63-1,":-)",CONCATENATE("increase until ",'Technical SDG'!D63))))</f>
        <v/>
      </c>
      <c r="G64" s="113" t="str">
        <f>IF('Technical SDG'!E63="","",IF($D64="","please complete",IF($D64&gt;'Technical SDG'!E63-1,":-)",CONCATENATE("increase until ",'Technical SDG'!E63))))</f>
        <v/>
      </c>
      <c r="H64" s="113" t="str">
        <f>IF('Technical SDG'!F63="","",IF($D64="","please complete",IF($D64&gt;'Technical SDG'!F63-1,":-)",CONCATENATE("increase until ",'Technical SDG'!F63))))</f>
        <v/>
      </c>
      <c r="I64" s="113" t="str">
        <f>IF('Technical SDG'!G63="","",IF($D64="","please complete",IF($D64&gt;'Technical SDG'!G63-1,":-)",CONCATENATE("increase until ",'Technical SDG'!G63))))</f>
        <v/>
      </c>
      <c r="J64" s="113" t="str">
        <f>IF('Technical SDG'!H63="","",IF($D64="","please complete",IF($D64&gt;'Technical SDG'!H63-1,":-)",CONCATENATE("increase until ",'Technical SDG'!H63))))</f>
        <v/>
      </c>
      <c r="K64" s="113" t="str">
        <f>IF('Technical SDG'!I63="","",IF($D64="","please complete",IF($D64&gt;'Technical SDG'!I63-1,":-)",CONCATENATE("increase until ",'Technical SDG'!I63))))</f>
        <v/>
      </c>
      <c r="L64" s="113" t="str">
        <f>IF('Technical SDG'!J63="","",IF($D64="","please complete",IF($D64&gt;'Technical SDG'!J63-1,":-)",CONCATENATE("increase until ",'Technical SDG'!J63))))</f>
        <v/>
      </c>
      <c r="M64" s="113" t="str">
        <f>IF('Technical SDG'!K63="","",IF($D64="","please complete",IF($D64&gt;'Technical SDG'!K63-1,":-)",CONCATENATE("increase until ",'Technical SDG'!K63))))</f>
        <v/>
      </c>
      <c r="N64" s="113" t="str">
        <f>IF('Technical SDG'!L63="","",IF($D64="","please complete",IF($D64&gt;'Technical SDG'!L63-1,":-)",CONCATENATE("increase until ",'Technical SDG'!L63))))</f>
        <v/>
      </c>
      <c r="O64" s="113" t="str">
        <f>IF('Technical SDG'!M63="","",IF($D64="","please complete",IF($D64&gt;'Technical SDG'!M63-1,":-)",CONCATENATE("increase until ",'Technical SDG'!M63))))</f>
        <v/>
      </c>
      <c r="P64" s="113" t="str">
        <f>IF('Technical SDG'!N63="","",IF($D64="","please complete",IF($D64&gt;'Technical SDG'!N63-1,":-)",CONCATENATE("increase until ",'Technical SDG'!N63))))</f>
        <v/>
      </c>
      <c r="Q64" s="113" t="str">
        <f>IF('Technical SDG'!O63="","",IF($D64="","please complete",IF($D64&gt;'Technical SDG'!O63-1,":-)",CONCATENATE("increase until ",'Technical SDG'!O63))))</f>
        <v/>
      </c>
      <c r="R64" s="113" t="str">
        <f>IF('Technical SDG'!P63="","",IF($D64="","please complete",IF($D64&gt;'Technical SDG'!P63-1,":-)",CONCATENATE("increase until ",'Technical SDG'!P63))))</f>
        <v/>
      </c>
      <c r="S64" s="113" t="str">
        <f>IF('Technical SDG'!Q63="","",IF($D64="","please complete",IF($D64&gt;'Technical SDG'!Q63-1,":-)",CONCATENATE("increase until ",'Technical SDG'!Q63))))</f>
        <v/>
      </c>
      <c r="T64" s="113" t="str">
        <f>IF('Technical SDG'!R63="","",IF($D64="","please complete",IF($D64&gt;'Technical SDG'!R63-1,":-)",CONCATENATE("increase until ",'Technical SDG'!R63))))</f>
        <v/>
      </c>
      <c r="U64" s="113" t="str">
        <f>IF('Technical SDG'!S63="","",IF($D64="","please complete",IF($D64&gt;'Technical SDG'!S63-1,":-)",CONCATENATE("increase until ",'Technical SDG'!S63))))</f>
        <v/>
      </c>
      <c r="V64" s="113" t="str">
        <f>IF('Technical SDG'!T63="","",IF($D64="","please complete",IF($D64&gt;'Technical SDG'!T63-1,":-)",CONCATENATE("increase until ",'Technical SDG'!T63))))</f>
        <v/>
      </c>
      <c r="W64" s="136"/>
    </row>
    <row r="65" spans="1:23" ht="34.5" hidden="1" customHeight="1" x14ac:dyDescent="0.2">
      <c r="A65" s="212"/>
      <c r="B65" s="35" t="str">
        <f>'Technical SDG'!B64</f>
        <v>Q2.45</v>
      </c>
      <c r="C65" s="106" t="str">
        <f>VLOOKUP(B65,'Chapter 2'!$C$6:$D$278,2,0)</f>
        <v>Jakým způsobem jsou zainteresované strany organizace informovány o environmentálních aspektech a jejich možných dopadech?</v>
      </c>
      <c r="D65" s="107">
        <f>'Technical SDG'!C64</f>
        <v>1</v>
      </c>
      <c r="E65" s="107">
        <f t="shared" si="0"/>
        <v>17</v>
      </c>
      <c r="F65" s="113" t="str">
        <f>IF('Technical SDG'!D64="","",IF($D65="","please complete",IF($D65&gt;'Technical SDG'!D64-1,":-)",CONCATENATE("increase until ",'Technical SDG'!D64))))</f>
        <v/>
      </c>
      <c r="G65" s="113" t="str">
        <f>IF('Technical SDG'!E64="","",IF($D65="","please complete",IF($D65&gt;'Technical SDG'!E64-1,":-)",CONCATENATE("increase until ",'Technical SDG'!E64))))</f>
        <v/>
      </c>
      <c r="H65" s="113" t="str">
        <f>IF('Technical SDG'!F64="","",IF($D65="","please complete",IF($D65&gt;'Technical SDG'!F64-1,":-)",CONCATENATE("increase until ",'Technical SDG'!F64))))</f>
        <v/>
      </c>
      <c r="I65" s="113" t="str">
        <f>IF('Technical SDG'!G64="","",IF($D65="","please complete",IF($D65&gt;'Technical SDG'!G64-1,":-)",CONCATENATE("increase until ",'Technical SDG'!G64))))</f>
        <v/>
      </c>
      <c r="J65" s="113" t="str">
        <f>IF('Technical SDG'!H64="","",IF($D65="","please complete",IF($D65&gt;'Technical SDG'!H64-1,":-)",CONCATENATE("increase until ",'Technical SDG'!H64))))</f>
        <v/>
      </c>
      <c r="K65" s="113" t="str">
        <f>IF('Technical SDG'!I64="","",IF($D65="","please complete",IF($D65&gt;'Technical SDG'!I64-1,":-)",CONCATENATE("increase until ",'Technical SDG'!I64))))</f>
        <v/>
      </c>
      <c r="L65" s="113" t="str">
        <f>IF('Technical SDG'!J64="","",IF($D65="","please complete",IF($D65&gt;'Technical SDG'!J64-1,":-)",CONCATENATE("increase until ",'Technical SDG'!J64))))</f>
        <v/>
      </c>
      <c r="M65" s="113" t="str">
        <f>IF('Technical SDG'!K64="","",IF($D65="","please complete",IF($D65&gt;'Technical SDG'!K64-1,":-)",CONCATENATE("increase until ",'Technical SDG'!K64))))</f>
        <v/>
      </c>
      <c r="N65" s="113" t="str">
        <f>IF('Technical SDG'!L64="","",IF($D65="","please complete",IF($D65&gt;'Technical SDG'!L64-1,":-)",CONCATENATE("increase until ",'Technical SDG'!L64))))</f>
        <v/>
      </c>
      <c r="O65" s="113" t="str">
        <f>IF('Technical SDG'!M64="","",IF($D65="","please complete",IF($D65&gt;'Technical SDG'!M64-1,":-)",CONCATENATE("increase until ",'Technical SDG'!M64))))</f>
        <v/>
      </c>
      <c r="P65" s="113" t="str">
        <f>IF('Technical SDG'!N64="","",IF($D65="","please complete",IF($D65&gt;'Technical SDG'!N64-1,":-)",CONCATENATE("increase until ",'Technical SDG'!N64))))</f>
        <v/>
      </c>
      <c r="Q65" s="113" t="str">
        <f>IF('Technical SDG'!O64="","",IF($D65="","please complete",IF($D65&gt;'Technical SDG'!O64-1,":-)",CONCATENATE("increase until ",'Technical SDG'!O64))))</f>
        <v/>
      </c>
      <c r="R65" s="113" t="str">
        <f>IF('Technical SDG'!P64="","",IF($D65="","please complete",IF($D65&gt;'Technical SDG'!P64-1,":-)",CONCATENATE("increase until ",'Technical SDG'!P64))))</f>
        <v/>
      </c>
      <c r="S65" s="113" t="str">
        <f>IF('Technical SDG'!Q64="","",IF($D65="","please complete",IF($D65&gt;'Technical SDG'!Q64-1,":-)",CONCATENATE("increase until ",'Technical SDG'!Q64))))</f>
        <v/>
      </c>
      <c r="T65" s="113" t="str">
        <f>IF('Technical SDG'!R64="","",IF($D65="","please complete",IF($D65&gt;'Technical SDG'!R64-1,":-)",CONCATENATE("increase until ",'Technical SDG'!R64))))</f>
        <v/>
      </c>
      <c r="U65" s="113" t="str">
        <f>IF('Technical SDG'!S64="","",IF($D65="","please complete",IF($D65&gt;'Technical SDG'!S64-1,":-)",CONCATENATE("increase until ",'Technical SDG'!S64))))</f>
        <v/>
      </c>
      <c r="V65" s="113" t="str">
        <f>IF('Technical SDG'!T64="","",IF($D65="","please complete",IF($D65&gt;'Technical SDG'!T64-1,":-)",CONCATENATE("increase until ",'Technical SDG'!T64))))</f>
        <v/>
      </c>
      <c r="W65" s="136"/>
    </row>
    <row r="66" spans="1:23" x14ac:dyDescent="0.2">
      <c r="A66" s="212"/>
      <c r="B66" s="225"/>
      <c r="C66" s="226"/>
      <c r="D66" s="227"/>
      <c r="E66" s="227"/>
      <c r="F66" s="229"/>
      <c r="G66" s="229"/>
      <c r="H66" s="229"/>
      <c r="I66" s="229"/>
      <c r="J66" s="229"/>
      <c r="K66" s="229"/>
      <c r="L66" s="229"/>
      <c r="M66" s="229"/>
      <c r="N66" s="229"/>
      <c r="O66" s="229"/>
      <c r="P66" s="229"/>
      <c r="Q66" s="229"/>
      <c r="R66" s="229"/>
      <c r="S66" s="229"/>
      <c r="T66" s="229"/>
      <c r="U66" s="229"/>
      <c r="V66" s="229"/>
      <c r="W66" s="212"/>
    </row>
    <row r="67" spans="1:23" ht="34.5" customHeight="1" x14ac:dyDescent="0.2">
      <c r="A67" s="212"/>
      <c r="B67" s="35" t="str">
        <f>'Technical SDG'!B66</f>
        <v>Q3.1</v>
      </c>
      <c r="C67" s="106" t="str">
        <f>VLOOKUP(B67,'Chapter 3'!$C$6:$D$70,2,0)</f>
        <v>Zavedla organizace proces pro navrhování a vývoj nových 
produktů a služeb?</v>
      </c>
      <c r="D67" s="107">
        <f>'Technical SDG'!C66</f>
        <v>3</v>
      </c>
      <c r="E67" s="107">
        <f t="shared" si="0"/>
        <v>15</v>
      </c>
      <c r="F67" s="113" t="str">
        <f>IF('Technical SDG'!D66="","",IF($D67="","please complete",IF($D67&gt;'Technical SDG'!D66-1,":-)",CONCATENATE("increase until ",'Technical SDG'!D66))))</f>
        <v/>
      </c>
      <c r="G67" s="113" t="str">
        <f>IF('Technical SDG'!E66="","",IF($D67="","please complete",IF($D67&gt;'Technical SDG'!E66-1,":-)",CONCATENATE("increase until ",'Technical SDG'!E66))))</f>
        <v/>
      </c>
      <c r="H67" s="113" t="str">
        <f>IF('Technical SDG'!F66="","",IF($D67="","please complete",IF($D67&gt;'Technical SDG'!F66-1,":-)",CONCATENATE("increase until ",'Technical SDG'!F66))))</f>
        <v/>
      </c>
      <c r="I67" s="113" t="str">
        <f>IF('Technical SDG'!G66="","",IF($D67="","please complete",IF($D67&gt;'Technical SDG'!G66-1,":-)",CONCATENATE("increase until ",'Technical SDG'!G66))))</f>
        <v/>
      </c>
      <c r="J67" s="113" t="str">
        <f>IF('Technical SDG'!H66="","",IF($D67="","please complete",IF($D67&gt;'Technical SDG'!H66-1,":-)",CONCATENATE("increase until ",'Technical SDG'!H66))))</f>
        <v/>
      </c>
      <c r="K67" s="113" t="str">
        <f>IF('Technical SDG'!I66="","",IF($D67="","please complete",IF($D67&gt;'Technical SDG'!I66-1,":-)",CONCATENATE("increase until ",'Technical SDG'!I66))))</f>
        <v/>
      </c>
      <c r="L67" s="113" t="str">
        <f>IF('Technical SDG'!J66="","",IF($D67="","please complete",IF($D67&gt;'Technical SDG'!J66-1,":-)",CONCATENATE("increase until ",'Technical SDG'!J66))))</f>
        <v/>
      </c>
      <c r="M67" s="113" t="str">
        <f>IF('Technical SDG'!K66="","",IF($D67="","please complete",IF($D67&gt;'Technical SDG'!K66-1,":-)",CONCATENATE("increase until ",'Technical SDG'!K66))))</f>
        <v/>
      </c>
      <c r="N67" s="113" t="str">
        <f>IF('Technical SDG'!L66="","",IF($D67="","please complete",IF($D67&gt;'Technical SDG'!L66-1,":-)",CONCATENATE("increase until ",'Technical SDG'!L66))))</f>
        <v>:-)</v>
      </c>
      <c r="O67" s="113" t="str">
        <f>IF('Technical SDG'!M66="","",IF($D67="","please complete",IF($D67&gt;'Technical SDG'!M66-1,":-)",CONCATENATE("increase until ",'Technical SDG'!M66))))</f>
        <v/>
      </c>
      <c r="P67" s="113" t="str">
        <f>IF('Technical SDG'!N66="","",IF($D67="","please complete",IF($D67&gt;'Technical SDG'!N66-1,":-)",CONCATENATE("increase until ",'Technical SDG'!N66))))</f>
        <v/>
      </c>
      <c r="Q67" s="113" t="str">
        <f>IF('Technical SDG'!O66="","",IF($D67="","please complete",IF($D67&gt;'Technical SDG'!O66-1,":-)",CONCATENATE("increase until ",'Technical SDG'!O66))))</f>
        <v>:-)</v>
      </c>
      <c r="R67" s="113" t="str">
        <f>IF('Technical SDG'!P66="","",IF($D67="","please complete",IF($D67&gt;'Technical SDG'!P66-1,":-)",CONCATENATE("increase until ",'Technical SDG'!P66))))</f>
        <v/>
      </c>
      <c r="S67" s="113" t="str">
        <f>IF('Technical SDG'!Q66="","",IF($D67="","please complete",IF($D67&gt;'Technical SDG'!Q66-1,":-)",CONCATENATE("increase until ",'Technical SDG'!Q66))))</f>
        <v/>
      </c>
      <c r="T67" s="113" t="str">
        <f>IF('Technical SDG'!R66="","",IF($D67="","please complete",IF($D67&gt;'Technical SDG'!R66-1,":-)",CONCATENATE("increase until ",'Technical SDG'!R66))))</f>
        <v/>
      </c>
      <c r="U67" s="113" t="str">
        <f>IF('Technical SDG'!S66="","",IF($D67="","please complete",IF($D67&gt;'Technical SDG'!S66-1,":-)",CONCATENATE("increase until ",'Technical SDG'!S66))))</f>
        <v/>
      </c>
      <c r="V67" s="113" t="str">
        <f>IF('Technical SDG'!T66="","",IF($D67="","please complete",IF($D67&gt;'Technical SDG'!T66-1,":-)",CONCATENATE("increase until ",'Technical SDG'!T66))))</f>
        <v/>
      </c>
      <c r="W67" s="212"/>
    </row>
    <row r="68" spans="1:23" ht="34.5" customHeight="1" x14ac:dyDescent="0.2">
      <c r="A68" s="212"/>
      <c r="B68" s="35" t="str">
        <f>'Technical SDG'!B67</f>
        <v>Q3.2</v>
      </c>
      <c r="C68" s="106" t="str">
        <f>VLOOKUP(B68,'Chapter 3'!$C$6:$D$70,2,0)</f>
        <v xml:space="preserve">Má organizace k dispozici proces hodnocení a stanovení priorit svých produktů pro charakterizaci rizik a řízení rizik?
</v>
      </c>
      <c r="D68" s="107">
        <f>'Technical SDG'!C67</f>
        <v>2</v>
      </c>
      <c r="E68" s="107">
        <f t="shared" si="0"/>
        <v>15</v>
      </c>
      <c r="F68" s="113" t="str">
        <f>IF('Technical SDG'!D67="","",IF($D68="","please complete",IF($D68&gt;'Technical SDG'!D67-1,":-)",CONCATENATE("increase until ",'Technical SDG'!D67))))</f>
        <v/>
      </c>
      <c r="G68" s="113" t="str">
        <f>IF('Technical SDG'!E67="","",IF($D68="","please complete",IF($D68&gt;'Technical SDG'!E67-1,":-)",CONCATENATE("increase until ",'Technical SDG'!E67))))</f>
        <v/>
      </c>
      <c r="H68" s="113" t="str">
        <f>IF('Technical SDG'!F67="","",IF($D68="","please complete",IF($D68&gt;'Technical SDG'!F67-1,":-)",CONCATENATE("increase until ",'Technical SDG'!F67))))</f>
        <v/>
      </c>
      <c r="I68" s="113" t="str">
        <f>IF('Technical SDG'!G67="","",IF($D68="","please complete",IF($D68&gt;'Technical SDG'!G67-1,":-)",CONCATENATE("increase until ",'Technical SDG'!G67))))</f>
        <v/>
      </c>
      <c r="J68" s="113" t="str">
        <f>IF('Technical SDG'!H67="","",IF($D68="","please complete",IF($D68&gt;'Technical SDG'!H67-1,":-)",CONCATENATE("increase until ",'Technical SDG'!H67))))</f>
        <v/>
      </c>
      <c r="K68" s="113" t="str">
        <f>IF('Technical SDG'!I67="","",IF($D68="","please complete",IF($D68&gt;'Technical SDG'!I67-1,":-)",CONCATENATE("increase until ",'Technical SDG'!I67))))</f>
        <v/>
      </c>
      <c r="L68" s="113" t="str">
        <f>IF('Technical SDG'!J67="","",IF($D68="","please complete",IF($D68&gt;'Technical SDG'!J67-1,":-)",CONCATENATE("increase until ",'Technical SDG'!J67))))</f>
        <v/>
      </c>
      <c r="M68" s="113" t="str">
        <f>IF('Technical SDG'!K67="","",IF($D68="","please complete",IF($D68&gt;'Technical SDG'!K67-1,":-)",CONCATENATE("increase until ",'Technical SDG'!K67))))</f>
        <v/>
      </c>
      <c r="N68" s="113" t="str">
        <f>IF('Technical SDG'!L67="","",IF($D68="","please complete",IF($D68&gt;'Technical SDG'!L67-1,":-)",CONCATENATE("increase until ",'Technical SDG'!L67))))</f>
        <v>increase until 3</v>
      </c>
      <c r="O68" s="113" t="str">
        <f>IF('Technical SDG'!M67="","",IF($D68="","please complete",IF($D68&gt;'Technical SDG'!M67-1,":-)",CONCATENATE("increase until ",'Technical SDG'!M67))))</f>
        <v/>
      </c>
      <c r="P68" s="113" t="str">
        <f>IF('Technical SDG'!N67="","",IF($D68="","please complete",IF($D68&gt;'Technical SDG'!N67-1,":-)",CONCATENATE("increase until ",'Technical SDG'!N67))))</f>
        <v/>
      </c>
      <c r="Q68" s="113" t="str">
        <f>IF('Technical SDG'!O67="","",IF($D68="","please complete",IF($D68&gt;'Technical SDG'!O67-1,":-)",CONCATENATE("increase until ",'Technical SDG'!O67))))</f>
        <v>increase until 3</v>
      </c>
      <c r="R68" s="113" t="str">
        <f>IF('Technical SDG'!P67="","",IF($D68="","please complete",IF($D68&gt;'Technical SDG'!P67-1,":-)",CONCATENATE("increase until ",'Technical SDG'!P67))))</f>
        <v/>
      </c>
      <c r="S68" s="113" t="str">
        <f>IF('Technical SDG'!Q67="","",IF($D68="","please complete",IF($D68&gt;'Technical SDG'!Q67-1,":-)",CONCATENATE("increase until ",'Technical SDG'!Q67))))</f>
        <v/>
      </c>
      <c r="T68" s="113" t="str">
        <f>IF('Technical SDG'!R67="","",IF($D68="","please complete",IF($D68&gt;'Technical SDG'!R67-1,":-)",CONCATENATE("increase until ",'Technical SDG'!R67))))</f>
        <v/>
      </c>
      <c r="U68" s="113" t="str">
        <f>IF('Technical SDG'!S67="","",IF($D68="","please complete",IF($D68&gt;'Technical SDG'!S67-1,":-)",CONCATENATE("increase until ",'Technical SDG'!S67))))</f>
        <v/>
      </c>
      <c r="V68" s="113" t="str">
        <f>IF('Technical SDG'!T67="","",IF($D68="","please complete",IF($D68&gt;'Technical SDG'!T67-1,":-)",CONCATENATE("increase until ",'Technical SDG'!T67))))</f>
        <v/>
      </c>
      <c r="W68" s="212"/>
    </row>
    <row r="69" spans="1:23" ht="34.5" hidden="1" customHeight="1" x14ac:dyDescent="0.2">
      <c r="A69" s="212"/>
      <c r="B69" s="35" t="str">
        <f>'Technical SDG'!B68</f>
        <v>Q3.3</v>
      </c>
      <c r="C69" s="106" t="str">
        <f>VLOOKUP(B69,'Chapter 3'!$C$6:$D$70,2,0)</f>
        <v>Zavedla organizace systém pro sledování použitelnosti, změn a dodržování interních a externích požadavků souvisejících s řízením bezpečnosti chemických látek?</v>
      </c>
      <c r="D69" s="107">
        <f>'Technical SDG'!C68</f>
        <v>4</v>
      </c>
      <c r="E69" s="107">
        <f t="shared" ref="E69:E109" si="1">COUNTIF(F69:V69,"")</f>
        <v>17</v>
      </c>
      <c r="F69" s="113" t="str">
        <f>IF('Technical SDG'!D68="","",IF($D69="","please complete",IF($D69&gt;'Technical SDG'!D68-1,":-)",CONCATENATE("increase until ",'Technical SDG'!D68))))</f>
        <v/>
      </c>
      <c r="G69" s="113" t="str">
        <f>IF('Technical SDG'!E68="","",IF($D69="","please complete",IF($D69&gt;'Technical SDG'!E68-1,":-)",CONCATENATE("increase until ",'Technical SDG'!E68))))</f>
        <v/>
      </c>
      <c r="H69" s="113" t="str">
        <f>IF('Technical SDG'!F68="","",IF($D69="","please complete",IF($D69&gt;'Technical SDG'!F68-1,":-)",CONCATENATE("increase until ",'Technical SDG'!F68))))</f>
        <v/>
      </c>
      <c r="I69" s="113" t="str">
        <f>IF('Technical SDG'!G68="","",IF($D69="","please complete",IF($D69&gt;'Technical SDG'!G68-1,":-)",CONCATENATE("increase until ",'Technical SDG'!G68))))</f>
        <v/>
      </c>
      <c r="J69" s="113" t="str">
        <f>IF('Technical SDG'!H68="","",IF($D69="","please complete",IF($D69&gt;'Technical SDG'!H68-1,":-)",CONCATENATE("increase until ",'Technical SDG'!H68))))</f>
        <v/>
      </c>
      <c r="K69" s="113" t="str">
        <f>IF('Technical SDG'!I68="","",IF($D69="","please complete",IF($D69&gt;'Technical SDG'!I68-1,":-)",CONCATENATE("increase until ",'Technical SDG'!I68))))</f>
        <v/>
      </c>
      <c r="L69" s="113" t="str">
        <f>IF('Technical SDG'!J68="","",IF($D69="","please complete",IF($D69&gt;'Technical SDG'!J68-1,":-)",CONCATENATE("increase until ",'Technical SDG'!J68))))</f>
        <v/>
      </c>
      <c r="M69" s="113" t="str">
        <f>IF('Technical SDG'!K68="","",IF($D69="","please complete",IF($D69&gt;'Technical SDG'!K68-1,":-)",CONCATENATE("increase until ",'Technical SDG'!K68))))</f>
        <v/>
      </c>
      <c r="N69" s="113" t="str">
        <f>IF('Technical SDG'!L68="","",IF($D69="","please complete",IF($D69&gt;'Technical SDG'!L68-1,":-)",CONCATENATE("increase until ",'Technical SDG'!L68))))</f>
        <v/>
      </c>
      <c r="O69" s="113" t="str">
        <f>IF('Technical SDG'!M68="","",IF($D69="","please complete",IF($D69&gt;'Technical SDG'!M68-1,":-)",CONCATENATE("increase until ",'Technical SDG'!M68))))</f>
        <v/>
      </c>
      <c r="P69" s="113" t="str">
        <f>IF('Technical SDG'!N68="","",IF($D69="","please complete",IF($D69&gt;'Technical SDG'!N68-1,":-)",CONCATENATE("increase until ",'Technical SDG'!N68))))</f>
        <v/>
      </c>
      <c r="Q69" s="113" t="str">
        <f>IF('Technical SDG'!O68="","",IF($D69="","please complete",IF($D69&gt;'Technical SDG'!O68-1,":-)",CONCATENATE("increase until ",'Technical SDG'!O68))))</f>
        <v/>
      </c>
      <c r="R69" s="113" t="str">
        <f>IF('Technical SDG'!P68="","",IF($D69="","please complete",IF($D69&gt;'Technical SDG'!P68-1,":-)",CONCATENATE("increase until ",'Technical SDG'!P68))))</f>
        <v/>
      </c>
      <c r="S69" s="113" t="str">
        <f>IF('Technical SDG'!Q68="","",IF($D69="","please complete",IF($D69&gt;'Technical SDG'!Q68-1,":-)",CONCATENATE("increase until ",'Technical SDG'!Q68))))</f>
        <v/>
      </c>
      <c r="T69" s="113" t="str">
        <f>IF('Technical SDG'!R68="","",IF($D69="","please complete",IF($D69&gt;'Technical SDG'!R68-1,":-)",CONCATENATE("increase until ",'Technical SDG'!R68))))</f>
        <v/>
      </c>
      <c r="U69" s="113" t="str">
        <f>IF('Technical SDG'!S68="","",IF($D69="","please complete",IF($D69&gt;'Technical SDG'!S68-1,":-)",CONCATENATE("increase until ",'Technical SDG'!S68))))</f>
        <v/>
      </c>
      <c r="V69" s="113" t="str">
        <f>IF('Technical SDG'!T68="","",IF($D69="","please complete",IF($D69&gt;'Technical SDG'!T68-1,":-)",CONCATENATE("increase until ",'Technical SDG'!T68))))</f>
        <v/>
      </c>
      <c r="W69" s="142"/>
    </row>
    <row r="70" spans="1:23" ht="34.5" customHeight="1" x14ac:dyDescent="0.2">
      <c r="A70" s="212"/>
      <c r="B70" s="35" t="str">
        <f>'Technical SDG'!B69</f>
        <v>Q3.4</v>
      </c>
      <c r="C70" s="106" t="str">
        <f>VLOOKUP(B70,'Chapter 3'!$C$6:$D$70,2,0)</f>
        <v>Zavedla organizace systém na správu existujících informací o rizicích svých produktů?</v>
      </c>
      <c r="D70" s="107">
        <f>'Technical SDG'!C69</f>
        <v>3</v>
      </c>
      <c r="E70" s="107">
        <f t="shared" si="1"/>
        <v>14</v>
      </c>
      <c r="F70" s="113" t="str">
        <f>IF('Technical SDG'!D69="","",IF($D70="","please complete",IF($D70&gt;'Technical SDG'!D69-1,":-)",CONCATENATE("increase until ",'Technical SDG'!D69))))</f>
        <v/>
      </c>
      <c r="G70" s="113" t="str">
        <f>IF('Technical SDG'!E69="","",IF($D70="","please complete",IF($D70&gt;'Technical SDG'!E69-1,":-)",CONCATENATE("increase until ",'Technical SDG'!E69))))</f>
        <v/>
      </c>
      <c r="H70" s="113" t="str">
        <f>IF('Technical SDG'!F69="","",IF($D70="","please complete",IF($D70&gt;'Technical SDG'!F69-1,":-)",CONCATENATE("increase until ",'Technical SDG'!F69))))</f>
        <v>:-)</v>
      </c>
      <c r="I70" s="113" t="str">
        <f>IF('Technical SDG'!G69="","",IF($D70="","please complete",IF($D70&gt;'Technical SDG'!G69-1,":-)",CONCATENATE("increase until ",'Technical SDG'!G69))))</f>
        <v/>
      </c>
      <c r="J70" s="113" t="str">
        <f>IF('Technical SDG'!H69="","",IF($D70="","please complete",IF($D70&gt;'Technical SDG'!H69-1,":-)",CONCATENATE("increase until ",'Technical SDG'!H69))))</f>
        <v/>
      </c>
      <c r="K70" s="113" t="str">
        <f>IF('Technical SDG'!I69="","",IF($D70="","please complete",IF($D70&gt;'Technical SDG'!I69-1,":-)",CONCATENATE("increase until ",'Technical SDG'!I69))))</f>
        <v/>
      </c>
      <c r="L70" s="113" t="str">
        <f>IF('Technical SDG'!J69="","",IF($D70="","please complete",IF($D70&gt;'Technical SDG'!J69-1,":-)",CONCATENATE("increase until ",'Technical SDG'!J69))))</f>
        <v/>
      </c>
      <c r="M70" s="113" t="str">
        <f>IF('Technical SDG'!K69="","",IF($D70="","please complete",IF($D70&gt;'Technical SDG'!K69-1,":-)",CONCATENATE("increase until ",'Technical SDG'!K69))))</f>
        <v/>
      </c>
      <c r="N70" s="113" t="str">
        <f>IF('Technical SDG'!L69="","",IF($D70="","please complete",IF($D70&gt;'Technical SDG'!L69-1,":-)",CONCATENATE("increase until ",'Technical SDG'!L69))))</f>
        <v/>
      </c>
      <c r="O70" s="113" t="str">
        <f>IF('Technical SDG'!M69="","",IF($D70="","please complete",IF($D70&gt;'Technical SDG'!M69-1,":-)",CONCATENATE("increase until ",'Technical SDG'!M69))))</f>
        <v/>
      </c>
      <c r="P70" s="113" t="str">
        <f>IF('Technical SDG'!N69="","",IF($D70="","please complete",IF($D70&gt;'Technical SDG'!N69-1,":-)",CONCATENATE("increase until ",'Technical SDG'!N69))))</f>
        <v/>
      </c>
      <c r="Q70" s="113" t="str">
        <f>IF('Technical SDG'!O69="","",IF($D70="","please complete",IF($D70&gt;'Technical SDG'!O69-1,":-)",CONCATENATE("increase until ",'Technical SDG'!O69))))</f>
        <v>:-)</v>
      </c>
      <c r="R70" s="113" t="str">
        <f>IF('Technical SDG'!P69="","",IF($D70="","please complete",IF($D70&gt;'Technical SDG'!P69-1,":-)",CONCATENATE("increase until ",'Technical SDG'!P69))))</f>
        <v/>
      </c>
      <c r="S70" s="113" t="str">
        <f>IF('Technical SDG'!Q69="","",IF($D70="","please complete",IF($D70&gt;'Technical SDG'!Q69-1,":-)",CONCATENATE("increase until ",'Technical SDG'!Q69))))</f>
        <v/>
      </c>
      <c r="T70" s="113" t="str">
        <f>IF('Technical SDG'!R69="","",IF($D70="","please complete",IF($D70&gt;'Technical SDG'!R69-1,":-)",CONCATENATE("increase until ",'Technical SDG'!R69))))</f>
        <v/>
      </c>
      <c r="U70" s="113" t="str">
        <f>IF('Technical SDG'!S69="","",IF($D70="","please complete",IF($D70&gt;'Technical SDG'!S69-1,":-)",CONCATENATE("increase until ",'Technical SDG'!S69))))</f>
        <v/>
      </c>
      <c r="V70" s="113" t="str">
        <f>IF('Technical SDG'!T69="","",IF($D70="","please complete",IF($D70&gt;'Technical SDG'!T69-1,":-)",CONCATENATE("increase until ",'Technical SDG'!T69))))</f>
        <v>:-)</v>
      </c>
      <c r="W70" s="212"/>
    </row>
    <row r="71" spans="1:23" ht="34.5" customHeight="1" x14ac:dyDescent="0.2">
      <c r="A71" s="212"/>
      <c r="B71" s="35" t="str">
        <f>'Technical SDG'!B70</f>
        <v>Q3.5</v>
      </c>
      <c r="C71" s="106" t="str">
        <f>VLOOKUP(B71,'Chapter 3'!$C$6:$D$70,2,0)</f>
        <v>Zavedla organizace proces řízení informací o používání a expozici svých produktů?</v>
      </c>
      <c r="D71" s="107">
        <f>'Technical SDG'!C70</f>
        <v>4</v>
      </c>
      <c r="E71" s="107">
        <f t="shared" si="1"/>
        <v>16</v>
      </c>
      <c r="F71" s="113" t="str">
        <f>IF('Technical SDG'!D70="","",IF($D71="","please complete",IF($D71&gt;'Technical SDG'!D70-1,":-)",CONCATENATE("increase until ",'Technical SDG'!D70))))</f>
        <v/>
      </c>
      <c r="G71" s="113" t="str">
        <f>IF('Technical SDG'!E70="","",IF($D71="","please complete",IF($D71&gt;'Technical SDG'!E70-1,":-)",CONCATENATE("increase until ",'Technical SDG'!E70))))</f>
        <v/>
      </c>
      <c r="H71" s="113" t="str">
        <f>IF('Technical SDG'!F70="","",IF($D71="","please complete",IF($D71&gt;'Technical SDG'!F70-1,":-)",CONCATENATE("increase until ",'Technical SDG'!F70))))</f>
        <v>:-)</v>
      </c>
      <c r="I71" s="113" t="str">
        <f>IF('Technical SDG'!G70="","",IF($D71="","please complete",IF($D71&gt;'Technical SDG'!G70-1,":-)",CONCATENATE("increase until ",'Technical SDG'!G70))))</f>
        <v/>
      </c>
      <c r="J71" s="113" t="str">
        <f>IF('Technical SDG'!H70="","",IF($D71="","please complete",IF($D71&gt;'Technical SDG'!H70-1,":-)",CONCATENATE("increase until ",'Technical SDG'!H70))))</f>
        <v/>
      </c>
      <c r="K71" s="113" t="str">
        <f>IF('Technical SDG'!I70="","",IF($D71="","please complete",IF($D71&gt;'Technical SDG'!I70-1,":-)",CONCATENATE("increase until ",'Technical SDG'!I70))))</f>
        <v/>
      </c>
      <c r="L71" s="113" t="str">
        <f>IF('Technical SDG'!J70="","",IF($D71="","please complete",IF($D71&gt;'Technical SDG'!J70-1,":-)",CONCATENATE("increase until ",'Technical SDG'!J70))))</f>
        <v/>
      </c>
      <c r="M71" s="113" t="str">
        <f>IF('Technical SDG'!K70="","",IF($D71="","please complete",IF($D71&gt;'Technical SDG'!K70-1,":-)",CONCATENATE("increase until ",'Technical SDG'!K70))))</f>
        <v/>
      </c>
      <c r="N71" s="113" t="str">
        <f>IF('Technical SDG'!L70="","",IF($D71="","please complete",IF($D71&gt;'Technical SDG'!L70-1,":-)",CONCATENATE("increase until ",'Technical SDG'!L70))))</f>
        <v/>
      </c>
      <c r="O71" s="113" t="str">
        <f>IF('Technical SDG'!M70="","",IF($D71="","please complete",IF($D71&gt;'Technical SDG'!M70-1,":-)",CONCATENATE("increase until ",'Technical SDG'!M70))))</f>
        <v/>
      </c>
      <c r="P71" s="113" t="str">
        <f>IF('Technical SDG'!N70="","",IF($D71="","please complete",IF($D71&gt;'Technical SDG'!N70-1,":-)",CONCATENATE("increase until ",'Technical SDG'!N70))))</f>
        <v/>
      </c>
      <c r="Q71" s="113" t="str">
        <f>IF('Technical SDG'!O70="","",IF($D71="","please complete",IF($D71&gt;'Technical SDG'!O70-1,":-)",CONCATENATE("increase until ",'Technical SDG'!O70))))</f>
        <v/>
      </c>
      <c r="R71" s="113" t="str">
        <f>IF('Technical SDG'!P70="","",IF($D71="","please complete",IF($D71&gt;'Technical SDG'!P70-1,":-)",CONCATENATE("increase until ",'Technical SDG'!P70))))</f>
        <v/>
      </c>
      <c r="S71" s="113" t="str">
        <f>IF('Technical SDG'!Q70="","",IF($D71="","please complete",IF($D71&gt;'Technical SDG'!Q70-1,":-)",CONCATENATE("increase until ",'Technical SDG'!Q70))))</f>
        <v/>
      </c>
      <c r="T71" s="113" t="str">
        <f>IF('Technical SDG'!R70="","",IF($D71="","please complete",IF($D71&gt;'Technical SDG'!R70-1,":-)",CONCATENATE("increase until ",'Technical SDG'!R70))))</f>
        <v/>
      </c>
      <c r="U71" s="113" t="str">
        <f>IF('Technical SDG'!S70="","",IF($D71="","please complete",IF($D71&gt;'Technical SDG'!S70-1,":-)",CONCATENATE("increase until ",'Technical SDG'!S70))))</f>
        <v/>
      </c>
      <c r="V71" s="113" t="str">
        <f>IF('Technical SDG'!T70="","",IF($D71="","please complete",IF($D71&gt;'Technical SDG'!T70-1,":-)",CONCATENATE("increase until ",'Technical SDG'!T70))))</f>
        <v/>
      </c>
      <c r="W71" s="212"/>
    </row>
    <row r="72" spans="1:23" ht="34.5" customHeight="1" x14ac:dyDescent="0.2">
      <c r="A72" s="212"/>
      <c r="B72" s="35" t="str">
        <f>'Technical SDG'!B71</f>
        <v>Q3.6</v>
      </c>
      <c r="C72" s="106" t="str">
        <f>VLOOKUP(B72,'Chapter 3'!$C$6:$D$70,2,0)</f>
        <v>Zavedla organizace proces na správu nových informací?</v>
      </c>
      <c r="D72" s="107">
        <f>'Technical SDG'!C71</f>
        <v>2</v>
      </c>
      <c r="E72" s="107">
        <f t="shared" si="1"/>
        <v>16</v>
      </c>
      <c r="F72" s="113" t="str">
        <f>IF('Technical SDG'!D71="","",IF($D72="","please complete",IF($D72&gt;'Technical SDG'!D71-1,":-)",CONCATENATE("increase until ",'Technical SDG'!D71))))</f>
        <v/>
      </c>
      <c r="G72" s="113" t="str">
        <f>IF('Technical SDG'!E71="","",IF($D72="","please complete",IF($D72&gt;'Technical SDG'!E71-1,":-)",CONCATENATE("increase until ",'Technical SDG'!E71))))</f>
        <v/>
      </c>
      <c r="H72" s="113" t="str">
        <f>IF('Technical SDG'!F71="","",IF($D72="","please complete",IF($D72&gt;'Technical SDG'!F71-1,":-)",CONCATENATE("increase until ",'Technical SDG'!F71))))</f>
        <v>increase until 3</v>
      </c>
      <c r="I72" s="113" t="str">
        <f>IF('Technical SDG'!G71="","",IF($D72="","please complete",IF($D72&gt;'Technical SDG'!G71-1,":-)",CONCATENATE("increase until ",'Technical SDG'!G71))))</f>
        <v/>
      </c>
      <c r="J72" s="113" t="str">
        <f>IF('Technical SDG'!H71="","",IF($D72="","please complete",IF($D72&gt;'Technical SDG'!H71-1,":-)",CONCATENATE("increase until ",'Technical SDG'!H71))))</f>
        <v/>
      </c>
      <c r="K72" s="113" t="str">
        <f>IF('Technical SDG'!I71="","",IF($D72="","please complete",IF($D72&gt;'Technical SDG'!I71-1,":-)",CONCATENATE("increase until ",'Technical SDG'!I71))))</f>
        <v/>
      </c>
      <c r="L72" s="113" t="str">
        <f>IF('Technical SDG'!J71="","",IF($D72="","please complete",IF($D72&gt;'Technical SDG'!J71-1,":-)",CONCATENATE("increase until ",'Technical SDG'!J71))))</f>
        <v/>
      </c>
      <c r="M72" s="113" t="str">
        <f>IF('Technical SDG'!K71="","",IF($D72="","please complete",IF($D72&gt;'Technical SDG'!K71-1,":-)",CONCATENATE("increase until ",'Technical SDG'!K71))))</f>
        <v/>
      </c>
      <c r="N72" s="113" t="str">
        <f>IF('Technical SDG'!L71="","",IF($D72="","please complete",IF($D72&gt;'Technical SDG'!L71-1,":-)",CONCATENATE("increase until ",'Technical SDG'!L71))))</f>
        <v/>
      </c>
      <c r="O72" s="113" t="str">
        <f>IF('Technical SDG'!M71="","",IF($D72="","please complete",IF($D72&gt;'Technical SDG'!M71-1,":-)",CONCATENATE("increase until ",'Technical SDG'!M71))))</f>
        <v/>
      </c>
      <c r="P72" s="113" t="str">
        <f>IF('Technical SDG'!N71="","",IF($D72="","please complete",IF($D72&gt;'Technical SDG'!N71-1,":-)",CONCATENATE("increase until ",'Technical SDG'!N71))))</f>
        <v/>
      </c>
      <c r="Q72" s="113" t="str">
        <f>IF('Technical SDG'!O71="","",IF($D72="","please complete",IF($D72&gt;'Technical SDG'!O71-1,":-)",CONCATENATE("increase until ",'Technical SDG'!O71))))</f>
        <v/>
      </c>
      <c r="R72" s="113" t="str">
        <f>IF('Technical SDG'!P71="","",IF($D72="","please complete",IF($D72&gt;'Technical SDG'!P71-1,":-)",CONCATENATE("increase until ",'Technical SDG'!P71))))</f>
        <v/>
      </c>
      <c r="S72" s="113" t="str">
        <f>IF('Technical SDG'!Q71="","",IF($D72="","please complete",IF($D72&gt;'Technical SDG'!Q71-1,":-)",CONCATENATE("increase until ",'Technical SDG'!Q71))))</f>
        <v/>
      </c>
      <c r="T72" s="113" t="str">
        <f>IF('Technical SDG'!R71="","",IF($D72="","please complete",IF($D72&gt;'Technical SDG'!R71-1,":-)",CONCATENATE("increase until ",'Technical SDG'!R71))))</f>
        <v/>
      </c>
      <c r="U72" s="113" t="str">
        <f>IF('Technical SDG'!S71="","",IF($D72="","please complete",IF($D72&gt;'Technical SDG'!S71-1,":-)",CONCATENATE("increase until ",'Technical SDG'!S71))))</f>
        <v/>
      </c>
      <c r="V72" s="113" t="str">
        <f>IF('Technical SDG'!T71="","",IF($D72="","please complete",IF($D72&gt;'Technical SDG'!T71-1,":-)",CONCATENATE("increase until ",'Technical SDG'!T71))))</f>
        <v/>
      </c>
      <c r="W72" s="212"/>
    </row>
    <row r="73" spans="1:23" ht="34.5" customHeight="1" x14ac:dyDescent="0.2">
      <c r="A73" s="212"/>
      <c r="B73" s="35" t="str">
        <f>'Technical SDG'!B72</f>
        <v>Q3.7</v>
      </c>
      <c r="C73" s="106" t="str">
        <f>VLOOKUP(B73,'Chapter 3'!$C$6:$D$70,2,0)</f>
        <v>Zavedla organizace proces charakterizace rizik na základě shromážděných informací?</v>
      </c>
      <c r="D73" s="107">
        <f>'Technical SDG'!C72</f>
        <v>4</v>
      </c>
      <c r="E73" s="107">
        <f t="shared" si="1"/>
        <v>15</v>
      </c>
      <c r="F73" s="113" t="str">
        <f>IF('Technical SDG'!D72="","",IF($D73="","please complete",IF($D73&gt;'Technical SDG'!D72-1,":-)",CONCATENATE("increase until ",'Technical SDG'!D72))))</f>
        <v/>
      </c>
      <c r="G73" s="113" t="str">
        <f>IF('Technical SDG'!E72="","",IF($D73="","please complete",IF($D73&gt;'Technical SDG'!E72-1,":-)",CONCATENATE("increase until ",'Technical SDG'!E72))))</f>
        <v/>
      </c>
      <c r="H73" s="113" t="str">
        <f>IF('Technical SDG'!F72="","",IF($D73="","please complete",IF($D73&gt;'Technical SDG'!F72-1,":-)",CONCATENATE("increase until ",'Technical SDG'!F72))))</f>
        <v>:-)</v>
      </c>
      <c r="I73" s="113" t="str">
        <f>IF('Technical SDG'!G72="","",IF($D73="","please complete",IF($D73&gt;'Technical SDG'!G72-1,":-)",CONCATENATE("increase until ",'Technical SDG'!G72))))</f>
        <v/>
      </c>
      <c r="J73" s="113" t="str">
        <f>IF('Technical SDG'!H72="","",IF($D73="","please complete",IF($D73&gt;'Technical SDG'!H72-1,":-)",CONCATENATE("increase until ",'Technical SDG'!H72))))</f>
        <v/>
      </c>
      <c r="K73" s="113" t="str">
        <f>IF('Technical SDG'!I72="","",IF($D73="","please complete",IF($D73&gt;'Technical SDG'!I72-1,":-)",CONCATENATE("increase until ",'Technical SDG'!I72))))</f>
        <v/>
      </c>
      <c r="L73" s="113" t="str">
        <f>IF('Technical SDG'!J72="","",IF($D73="","please complete",IF($D73&gt;'Technical SDG'!J72-1,":-)",CONCATENATE("increase until ",'Technical SDG'!J72))))</f>
        <v/>
      </c>
      <c r="M73" s="113" t="str">
        <f>IF('Technical SDG'!K72="","",IF($D73="","please complete",IF($D73&gt;'Technical SDG'!K72-1,":-)",CONCATENATE("increase until ",'Technical SDG'!K72))))</f>
        <v/>
      </c>
      <c r="N73" s="113" t="str">
        <f>IF('Technical SDG'!L72="","",IF($D73="","please complete",IF($D73&gt;'Technical SDG'!L72-1,":-)",CONCATENATE("increase until ",'Technical SDG'!L72))))</f>
        <v/>
      </c>
      <c r="O73" s="113" t="str">
        <f>IF('Technical SDG'!M72="","",IF($D73="","please complete",IF($D73&gt;'Technical SDG'!M72-1,":-)",CONCATENATE("increase until ",'Technical SDG'!M72))))</f>
        <v/>
      </c>
      <c r="P73" s="113" t="str">
        <f>IF('Technical SDG'!N72="","",IF($D73="","please complete",IF($D73&gt;'Technical SDG'!N72-1,":-)",CONCATENATE("increase until ",'Technical SDG'!N72))))</f>
        <v/>
      </c>
      <c r="Q73" s="113" t="str">
        <f>IF('Technical SDG'!O72="","",IF($D73="","please complete",IF($D73&gt;'Technical SDG'!O72-1,":-)",CONCATENATE("increase until ",'Technical SDG'!O72))))</f>
        <v/>
      </c>
      <c r="R73" s="113" t="str">
        <f>IF('Technical SDG'!P72="","",IF($D73="","please complete",IF($D73&gt;'Technical SDG'!P72-1,":-)",CONCATENATE("increase until ",'Technical SDG'!P72))))</f>
        <v/>
      </c>
      <c r="S73" s="113" t="str">
        <f>IF('Technical SDG'!Q72="","",IF($D73="","please complete",IF($D73&gt;'Technical SDG'!Q72-1,":-)",CONCATENATE("increase until ",'Technical SDG'!Q72))))</f>
        <v/>
      </c>
      <c r="T73" s="113" t="str">
        <f>IF('Technical SDG'!R72="","",IF($D73="","please complete",IF($D73&gt;'Technical SDG'!R72-1,":-)",CONCATENATE("increase until ",'Technical SDG'!R72))))</f>
        <v/>
      </c>
      <c r="U73" s="113" t="str">
        <f>IF('Technical SDG'!S72="","",IF($D73="","please complete",IF($D73&gt;'Technical SDG'!S72-1,":-)",CONCATENATE("increase until ",'Technical SDG'!S72))))</f>
        <v/>
      </c>
      <c r="V73" s="113" t="str">
        <f>IF('Technical SDG'!T72="","",IF($D73="","please complete",IF($D73&gt;'Technical SDG'!T72-1,":-)",CONCATENATE("increase until ",'Technical SDG'!T72))))</f>
        <v>:-)</v>
      </c>
      <c r="W73" s="212"/>
    </row>
    <row r="74" spans="1:23" ht="34.5" customHeight="1" x14ac:dyDescent="0.2">
      <c r="A74" s="212"/>
      <c r="B74" s="35" t="str">
        <f>'Technical SDG'!B73</f>
        <v>Q3.8</v>
      </c>
      <c r="C74" s="106" t="str">
        <f>VLOOKUP(B74,'Chapter 3'!$C$6:$D$70,2,0)</f>
        <v>Zavedla organizace proces řízení rizik na základě shromážděných informací?</v>
      </c>
      <c r="D74" s="107">
        <f>'Technical SDG'!C73</f>
        <v>4</v>
      </c>
      <c r="E74" s="107">
        <f t="shared" si="1"/>
        <v>16</v>
      </c>
      <c r="F74" s="113" t="str">
        <f>IF('Technical SDG'!D73="","",IF($D74="","please complete",IF($D74&gt;'Technical SDG'!D73-1,":-)",CONCATENATE("increase until ",'Technical SDG'!D73))))</f>
        <v/>
      </c>
      <c r="G74" s="113" t="str">
        <f>IF('Technical SDG'!E73="","",IF($D74="","please complete",IF($D74&gt;'Technical SDG'!E73-1,":-)",CONCATENATE("increase until ",'Technical SDG'!E73))))</f>
        <v/>
      </c>
      <c r="H74" s="113" t="str">
        <f>IF('Technical SDG'!F73="","",IF($D74="","please complete",IF($D74&gt;'Technical SDG'!F73-1,":-)",CONCATENATE("increase until ",'Technical SDG'!F73))))</f>
        <v/>
      </c>
      <c r="I74" s="113" t="str">
        <f>IF('Technical SDG'!G73="","",IF($D74="","please complete",IF($D74&gt;'Technical SDG'!G73-1,":-)",CONCATENATE("increase until ",'Technical SDG'!G73))))</f>
        <v/>
      </c>
      <c r="J74" s="113" t="str">
        <f>IF('Technical SDG'!H73="","",IF($D74="","please complete",IF($D74&gt;'Technical SDG'!H73-1,":-)",CONCATENATE("increase until ",'Technical SDG'!H73))))</f>
        <v/>
      </c>
      <c r="K74" s="113" t="str">
        <f>IF('Technical SDG'!I73="","",IF($D74="","please complete",IF($D74&gt;'Technical SDG'!I73-1,":-)",CONCATENATE("increase until ",'Technical SDG'!I73))))</f>
        <v/>
      </c>
      <c r="L74" s="113" t="str">
        <f>IF('Technical SDG'!J73="","",IF($D74="","please complete",IF($D74&gt;'Technical SDG'!J73-1,":-)",CONCATENATE("increase until ",'Technical SDG'!J73))))</f>
        <v/>
      </c>
      <c r="M74" s="113" t="str">
        <f>IF('Technical SDG'!K73="","",IF($D74="","please complete",IF($D74&gt;'Technical SDG'!K73-1,":-)",CONCATENATE("increase until ",'Technical SDG'!K73))))</f>
        <v/>
      </c>
      <c r="N74" s="113" t="str">
        <f>IF('Technical SDG'!L73="","",IF($D74="","please complete",IF($D74&gt;'Technical SDG'!L73-1,":-)",CONCATENATE("increase until ",'Technical SDG'!L73))))</f>
        <v/>
      </c>
      <c r="O74" s="113" t="str">
        <f>IF('Technical SDG'!M73="","",IF($D74="","please complete",IF($D74&gt;'Technical SDG'!M73-1,":-)",CONCATENATE("increase until ",'Technical SDG'!M73))))</f>
        <v/>
      </c>
      <c r="P74" s="113" t="str">
        <f>IF('Technical SDG'!N73="","",IF($D74="","please complete",IF($D74&gt;'Technical SDG'!N73-1,":-)",CONCATENATE("increase until ",'Technical SDG'!N73))))</f>
        <v/>
      </c>
      <c r="Q74" s="113" t="str">
        <f>IF('Technical SDG'!O73="","",IF($D74="","please complete",IF($D74&gt;'Technical SDG'!O73-1,":-)",CONCATENATE("increase until ",'Technical SDG'!O73))))</f>
        <v/>
      </c>
      <c r="R74" s="113" t="str">
        <f>IF('Technical SDG'!P73="","",IF($D74="","please complete",IF($D74&gt;'Technical SDG'!P73-1,":-)",CONCATENATE("increase until ",'Technical SDG'!P73))))</f>
        <v/>
      </c>
      <c r="S74" s="113" t="str">
        <f>IF('Technical SDG'!Q73="","",IF($D74="","please complete",IF($D74&gt;'Technical SDG'!Q73-1,":-)",CONCATENATE("increase until ",'Technical SDG'!Q73))))</f>
        <v/>
      </c>
      <c r="T74" s="113" t="str">
        <f>IF('Technical SDG'!R73="","",IF($D74="","please complete",IF($D74&gt;'Technical SDG'!R73-1,":-)",CONCATENATE("increase until ",'Technical SDG'!R73))))</f>
        <v/>
      </c>
      <c r="U74" s="113" t="str">
        <f>IF('Technical SDG'!S73="","",IF($D74="","please complete",IF($D74&gt;'Technical SDG'!S73-1,":-)",CONCATENATE("increase until ",'Technical SDG'!S73))))</f>
        <v/>
      </c>
      <c r="V74" s="113" t="str">
        <f>IF('Technical SDG'!T73="","",IF($D74="","please complete",IF($D74&gt;'Technical SDG'!T73-1,":-)",CONCATENATE("increase until ",'Technical SDG'!T73))))</f>
        <v>:-)</v>
      </c>
      <c r="W74" s="212"/>
    </row>
    <row r="75" spans="1:23" ht="34.5" customHeight="1" x14ac:dyDescent="0.2">
      <c r="A75" s="212"/>
      <c r="B75" s="35" t="str">
        <f>'Technical SDG'!B74</f>
        <v>Q3.9</v>
      </c>
      <c r="C75" s="106" t="str">
        <f>VLOOKUP(B75,'Chapter 3'!$C$6:$D$70,2,0)</f>
        <v xml:space="preserve">Zavedla organizace účinný proces sledování svých produktů po dodání a provádění nápravných opatření?
</v>
      </c>
      <c r="D75" s="107">
        <f>'Technical SDG'!C74</f>
        <v>4</v>
      </c>
      <c r="E75" s="107">
        <f t="shared" si="1"/>
        <v>16</v>
      </c>
      <c r="F75" s="113" t="str">
        <f>IF('Technical SDG'!D74="","",IF($D75="","please complete",IF($D75&gt;'Technical SDG'!D74-1,":-)",CONCATENATE("increase until ",'Technical SDG'!D74))))</f>
        <v/>
      </c>
      <c r="G75" s="113" t="str">
        <f>IF('Technical SDG'!E74="","",IF($D75="","please complete",IF($D75&gt;'Technical SDG'!E74-1,":-)",CONCATENATE("increase until ",'Technical SDG'!E74))))</f>
        <v/>
      </c>
      <c r="H75" s="113" t="str">
        <f>IF('Technical SDG'!F74="","",IF($D75="","please complete",IF($D75&gt;'Technical SDG'!F74-1,":-)",CONCATENATE("increase until ",'Technical SDG'!F74))))</f>
        <v>:-)</v>
      </c>
      <c r="I75" s="113" t="str">
        <f>IF('Technical SDG'!G74="","",IF($D75="","please complete",IF($D75&gt;'Technical SDG'!G74-1,":-)",CONCATENATE("increase until ",'Technical SDG'!G74))))</f>
        <v/>
      </c>
      <c r="J75" s="113" t="str">
        <f>IF('Technical SDG'!H74="","",IF($D75="","please complete",IF($D75&gt;'Technical SDG'!H74-1,":-)",CONCATENATE("increase until ",'Technical SDG'!H74))))</f>
        <v/>
      </c>
      <c r="K75" s="113" t="str">
        <f>IF('Technical SDG'!I74="","",IF($D75="","please complete",IF($D75&gt;'Technical SDG'!I74-1,":-)",CONCATENATE("increase until ",'Technical SDG'!I74))))</f>
        <v/>
      </c>
      <c r="L75" s="113" t="str">
        <f>IF('Technical SDG'!J74="","",IF($D75="","please complete",IF($D75&gt;'Technical SDG'!J74-1,":-)",CONCATENATE("increase until ",'Technical SDG'!J74))))</f>
        <v/>
      </c>
      <c r="M75" s="113" t="str">
        <f>IF('Technical SDG'!K74="","",IF($D75="","please complete",IF($D75&gt;'Technical SDG'!K74-1,":-)",CONCATENATE("increase until ",'Technical SDG'!K74))))</f>
        <v/>
      </c>
      <c r="N75" s="113" t="str">
        <f>IF('Technical SDG'!L74="","",IF($D75="","please complete",IF($D75&gt;'Technical SDG'!L74-1,":-)",CONCATENATE("increase until ",'Technical SDG'!L74))))</f>
        <v/>
      </c>
      <c r="O75" s="113" t="str">
        <f>IF('Technical SDG'!M74="","",IF($D75="","please complete",IF($D75&gt;'Technical SDG'!M74-1,":-)",CONCATENATE("increase until ",'Technical SDG'!M74))))</f>
        <v/>
      </c>
      <c r="P75" s="113" t="str">
        <f>IF('Technical SDG'!N74="","",IF($D75="","please complete",IF($D75&gt;'Technical SDG'!N74-1,":-)",CONCATENATE("increase until ",'Technical SDG'!N74))))</f>
        <v/>
      </c>
      <c r="Q75" s="113" t="str">
        <f>IF('Technical SDG'!O74="","",IF($D75="","please complete",IF($D75&gt;'Technical SDG'!O74-1,":-)",CONCATENATE("increase until ",'Technical SDG'!O74))))</f>
        <v/>
      </c>
      <c r="R75" s="113" t="str">
        <f>IF('Technical SDG'!P74="","",IF($D75="","please complete",IF($D75&gt;'Technical SDG'!P74-1,":-)",CONCATENATE("increase until ",'Technical SDG'!P74))))</f>
        <v/>
      </c>
      <c r="S75" s="113" t="str">
        <f>IF('Technical SDG'!Q74="","",IF($D75="","please complete",IF($D75&gt;'Technical SDG'!Q74-1,":-)",CONCATENATE("increase until ",'Technical SDG'!Q74))))</f>
        <v/>
      </c>
      <c r="T75" s="113" t="str">
        <f>IF('Technical SDG'!R74="","",IF($D75="","please complete",IF($D75&gt;'Technical SDG'!R74-1,":-)",CONCATENATE("increase until ",'Technical SDG'!R74))))</f>
        <v/>
      </c>
      <c r="U75" s="113" t="str">
        <f>IF('Technical SDG'!S74="","",IF($D75="","please complete",IF($D75&gt;'Technical SDG'!S74-1,":-)",CONCATENATE("increase until ",'Technical SDG'!S74))))</f>
        <v/>
      </c>
      <c r="V75" s="113" t="str">
        <f>IF('Technical SDG'!T74="","",IF($D75="","please complete",IF($D75&gt;'Technical SDG'!T74-1,":-)",CONCATENATE("increase until ",'Technical SDG'!T74))))</f>
        <v/>
      </c>
      <c r="W75" s="212"/>
    </row>
    <row r="76" spans="1:23" ht="34.5" customHeight="1" x14ac:dyDescent="0.2">
      <c r="A76" s="212"/>
      <c r="B76" s="35" t="str">
        <f>'Technical SDG'!B75</f>
        <v>Q3.10</v>
      </c>
      <c r="C76" s="106" t="str">
        <f>VLOOKUP(B76,'Chapter 3'!$C$6:$D$70,2,0)</f>
        <v>Poskytuje organizace efektivní komunikaci v rámci dodavatelského řetězce ohledně opatření k řízení rizik, které se vztahují na jejich produkty?</v>
      </c>
      <c r="D76" s="107">
        <f>'Technical SDG'!C75</f>
        <v>3</v>
      </c>
      <c r="E76" s="107">
        <f t="shared" si="1"/>
        <v>15</v>
      </c>
      <c r="F76" s="113" t="str">
        <f>IF('Technical SDG'!D75="","",IF($D76="","please complete",IF($D76&gt;'Technical SDG'!D75-1,":-)",CONCATENATE("increase until ",'Technical SDG'!D75))))</f>
        <v/>
      </c>
      <c r="G76" s="113" t="str">
        <f>IF('Technical SDG'!E75="","",IF($D76="","please complete",IF($D76&gt;'Technical SDG'!E75-1,":-)",CONCATENATE("increase until ",'Technical SDG'!E75))))</f>
        <v/>
      </c>
      <c r="H76" s="113" t="str">
        <f>IF('Technical SDG'!F75="","",IF($D76="","please complete",IF($D76&gt;'Technical SDG'!F75-1,":-)",CONCATENATE("increase until ",'Technical SDG'!F75))))</f>
        <v>:-)</v>
      </c>
      <c r="I76" s="113" t="str">
        <f>IF('Technical SDG'!G75="","",IF($D76="","please complete",IF($D76&gt;'Technical SDG'!G75-1,":-)",CONCATENATE("increase until ",'Technical SDG'!G75))))</f>
        <v/>
      </c>
      <c r="J76" s="113" t="str">
        <f>IF('Technical SDG'!H75="","",IF($D76="","please complete",IF($D76&gt;'Technical SDG'!H75-1,":-)",CONCATENATE("increase until ",'Technical SDG'!H75))))</f>
        <v/>
      </c>
      <c r="K76" s="113" t="str">
        <f>IF('Technical SDG'!I75="","",IF($D76="","please complete",IF($D76&gt;'Technical SDG'!I75-1,":-)",CONCATENATE("increase until ",'Technical SDG'!I75))))</f>
        <v/>
      </c>
      <c r="L76" s="113" t="str">
        <f>IF('Technical SDG'!J75="","",IF($D76="","please complete",IF($D76&gt;'Technical SDG'!J75-1,":-)",CONCATENATE("increase until ",'Technical SDG'!J75))))</f>
        <v/>
      </c>
      <c r="M76" s="113" t="str">
        <f>IF('Technical SDG'!K75="","",IF($D76="","please complete",IF($D76&gt;'Technical SDG'!K75-1,":-)",CONCATENATE("increase until ",'Technical SDG'!K75))))</f>
        <v/>
      </c>
      <c r="N76" s="113" t="str">
        <f>IF('Technical SDG'!L75="","",IF($D76="","please complete",IF($D76&gt;'Technical SDG'!L75-1,":-)",CONCATENATE("increase until ",'Technical SDG'!L75))))</f>
        <v/>
      </c>
      <c r="O76" s="113" t="str">
        <f>IF('Technical SDG'!M75="","",IF($D76="","please complete",IF($D76&gt;'Technical SDG'!M75-1,":-)",CONCATENATE("increase until ",'Technical SDG'!M75))))</f>
        <v/>
      </c>
      <c r="P76" s="113" t="str">
        <f>IF('Technical SDG'!N75="","",IF($D76="","please complete",IF($D76&gt;'Technical SDG'!N75-1,":-)",CONCATENATE("increase until ",'Technical SDG'!N75))))</f>
        <v/>
      </c>
      <c r="Q76" s="113" t="str">
        <f>IF('Technical SDG'!O75="","",IF($D76="","please complete",IF($D76&gt;'Technical SDG'!O75-1,":-)",CONCATENATE("increase until ",'Technical SDG'!O75))))</f>
        <v/>
      </c>
      <c r="R76" s="113" t="str">
        <f>IF('Technical SDG'!P75="","",IF($D76="","please complete",IF($D76&gt;'Technical SDG'!P75-1,":-)",CONCATENATE("increase until ",'Technical SDG'!P75))))</f>
        <v/>
      </c>
      <c r="S76" s="113" t="str">
        <f>IF('Technical SDG'!Q75="","",IF($D76="","please complete",IF($D76&gt;'Technical SDG'!Q75-1,":-)",CONCATENATE("increase until ",'Technical SDG'!Q75))))</f>
        <v/>
      </c>
      <c r="T76" s="113" t="str">
        <f>IF('Technical SDG'!R75="","",IF($D76="","please complete",IF($D76&gt;'Technical SDG'!R75-1,":-)",CONCATENATE("increase until ",'Technical SDG'!R75))))</f>
        <v/>
      </c>
      <c r="U76" s="113" t="str">
        <f>IF('Technical SDG'!S75="","",IF($D76="","please complete",IF($D76&gt;'Technical SDG'!S75-1,":-)",CONCATENATE("increase until ",'Technical SDG'!S75))))</f>
        <v/>
      </c>
      <c r="V76" s="113" t="str">
        <f>IF('Technical SDG'!T75="","",IF($D76="","please complete",IF($D76&gt;'Technical SDG'!T75-1,":-)",CONCATENATE("increase until ",'Technical SDG'!T75))))</f>
        <v>:-)</v>
      </c>
      <c r="W76" s="212"/>
    </row>
    <row r="77" spans="1:23" x14ac:dyDescent="0.2">
      <c r="A77" s="212"/>
      <c r="B77" s="225"/>
      <c r="C77" s="226"/>
      <c r="D77" s="227"/>
      <c r="E77" s="227"/>
      <c r="F77" s="229"/>
      <c r="G77" s="229"/>
      <c r="H77" s="229"/>
      <c r="I77" s="229"/>
      <c r="J77" s="229"/>
      <c r="K77" s="229"/>
      <c r="L77" s="229"/>
      <c r="M77" s="229"/>
      <c r="N77" s="229"/>
      <c r="O77" s="229"/>
      <c r="P77" s="229"/>
      <c r="Q77" s="229"/>
      <c r="R77" s="229"/>
      <c r="S77" s="229"/>
      <c r="T77" s="229"/>
      <c r="U77" s="229"/>
      <c r="V77" s="229"/>
      <c r="W77" s="212"/>
    </row>
    <row r="78" spans="1:23" ht="34.5" customHeight="1" x14ac:dyDescent="0.2">
      <c r="A78" s="212"/>
      <c r="B78" s="35" t="str">
        <f>'Technical SDG'!B77</f>
        <v>Q4.1</v>
      </c>
      <c r="C78" s="106" t="str">
        <f>VLOOKUP(B78,'Chapter 4'!$C$6:$D$58,2,0)</f>
        <v>Jak se organizace zavázala k odpovědnému získávání zdrojů?</v>
      </c>
      <c r="D78" s="107">
        <f>'Technical SDG'!C77</f>
        <v>2</v>
      </c>
      <c r="E78" s="107">
        <f t="shared" si="1"/>
        <v>16</v>
      </c>
      <c r="F78" s="113" t="str">
        <f>IF('Technical SDG'!D77="","",IF($D78="","please complete",IF($D78&gt;'Technical SDG'!D77-1,":-)",CONCATENATE("increase until ",'Technical SDG'!D77))))</f>
        <v/>
      </c>
      <c r="G78" s="113" t="str">
        <f>IF('Technical SDG'!E77="","",IF($D78="","please complete",IF($D78&gt;'Technical SDG'!E77-1,":-)",CONCATENATE("increase until ",'Technical SDG'!E77))))</f>
        <v/>
      </c>
      <c r="H78" s="113" t="str">
        <f>IF('Technical SDG'!F77="","",IF($D78="","please complete",IF($D78&gt;'Technical SDG'!F77-1,":-)",CONCATENATE("increase until ",'Technical SDG'!F77))))</f>
        <v/>
      </c>
      <c r="I78" s="113" t="str">
        <f>IF('Technical SDG'!G77="","",IF($D78="","please complete",IF($D78&gt;'Technical SDG'!G77-1,":-)",CONCATENATE("increase until ",'Technical SDG'!G77))))</f>
        <v/>
      </c>
      <c r="J78" s="113" t="str">
        <f>IF('Technical SDG'!H77="","",IF($D78="","please complete",IF($D78&gt;'Technical SDG'!H77-1,":-)",CONCATENATE("increase until ",'Technical SDG'!H77))))</f>
        <v/>
      </c>
      <c r="K78" s="113" t="str">
        <f>IF('Technical SDG'!I77="","",IF($D78="","please complete",IF($D78&gt;'Technical SDG'!I77-1,":-)",CONCATENATE("increase until ",'Technical SDG'!I77))))</f>
        <v/>
      </c>
      <c r="L78" s="113" t="str">
        <f>IF('Technical SDG'!J77="","",IF($D78="","please complete",IF($D78&gt;'Technical SDG'!J77-1,":-)",CONCATENATE("increase until ",'Technical SDG'!J77))))</f>
        <v/>
      </c>
      <c r="M78" s="113" t="str">
        <f>IF('Technical SDG'!K77="","",IF($D78="","please complete",IF($D78&gt;'Technical SDG'!K77-1,":-)",CONCATENATE("increase until ",'Technical SDG'!K77))))</f>
        <v>increase until 3</v>
      </c>
      <c r="N78" s="113" t="str">
        <f>IF('Technical SDG'!L77="","",IF($D78="","please complete",IF($D78&gt;'Technical SDG'!L77-1,":-)",CONCATENATE("increase until ",'Technical SDG'!L77))))</f>
        <v/>
      </c>
      <c r="O78" s="113" t="str">
        <f>IF('Technical SDG'!M77="","",IF($D78="","please complete",IF($D78&gt;'Technical SDG'!M77-1,":-)",CONCATENATE("increase until ",'Technical SDG'!M77))))</f>
        <v/>
      </c>
      <c r="P78" s="113" t="str">
        <f>IF('Technical SDG'!N77="","",IF($D78="","please complete",IF($D78&gt;'Technical SDG'!N77-1,":-)",CONCATENATE("increase until ",'Technical SDG'!N77))))</f>
        <v/>
      </c>
      <c r="Q78" s="113" t="str">
        <f>IF('Technical SDG'!O77="","",IF($D78="","please complete",IF($D78&gt;'Technical SDG'!O77-1,":-)",CONCATENATE("increase until ",'Technical SDG'!O77))))</f>
        <v/>
      </c>
      <c r="R78" s="113" t="str">
        <f>IF('Technical SDG'!P77="","",IF($D78="","please complete",IF($D78&gt;'Technical SDG'!P77-1,":-)",CONCATENATE("increase until ",'Technical SDG'!P77))))</f>
        <v/>
      </c>
      <c r="S78" s="113" t="str">
        <f>IF('Technical SDG'!Q77="","",IF($D78="","please complete",IF($D78&gt;'Technical SDG'!Q77-1,":-)",CONCATENATE("increase until ",'Technical SDG'!Q77))))</f>
        <v/>
      </c>
      <c r="T78" s="113" t="str">
        <f>IF('Technical SDG'!R77="","",IF($D78="","please complete",IF($D78&gt;'Technical SDG'!R77-1,":-)",CONCATENATE("increase until ",'Technical SDG'!R77))))</f>
        <v/>
      </c>
      <c r="U78" s="113" t="str">
        <f>IF('Technical SDG'!S77="","",IF($D78="","please complete",IF($D78&gt;'Technical SDG'!S77-1,":-)",CONCATENATE("increase until ",'Technical SDG'!S77))))</f>
        <v/>
      </c>
      <c r="V78" s="113" t="str">
        <f>IF('Technical SDG'!T77="","",IF($D78="","please complete",IF($D78&gt;'Technical SDG'!T77-1,":-)",CONCATENATE("increase until ",'Technical SDG'!T77))))</f>
        <v/>
      </c>
      <c r="W78" s="212"/>
    </row>
    <row r="79" spans="1:23" ht="34.5" hidden="1" customHeight="1" x14ac:dyDescent="0.2">
      <c r="A79" s="212"/>
      <c r="B79" s="35" t="str">
        <f>'Technical SDG'!B78</f>
        <v>Q4.2</v>
      </c>
      <c r="C79" s="106" t="str">
        <f>VLOOKUP(B79,'Chapter 4'!$C$6:$D$58,2,0)</f>
        <v>Jak organizace zlepšuje spolupráci v dodavatelském řetězci?</v>
      </c>
      <c r="D79" s="107">
        <f>'Technical SDG'!C78</f>
        <v>4</v>
      </c>
      <c r="E79" s="107">
        <f t="shared" si="1"/>
        <v>17</v>
      </c>
      <c r="F79" s="113" t="str">
        <f>IF('Technical SDG'!D78="","",IF($D79="","please complete",IF($D79&gt;'Technical SDG'!D78-1,":-)",CONCATENATE("increase until ",'Technical SDG'!D78))))</f>
        <v/>
      </c>
      <c r="G79" s="113" t="str">
        <f>IF('Technical SDG'!E78="","",IF($D79="","please complete",IF($D79&gt;'Technical SDG'!E78-1,":-)",CONCATENATE("increase until ",'Technical SDG'!E78))))</f>
        <v/>
      </c>
      <c r="H79" s="113" t="str">
        <f>IF('Technical SDG'!F78="","",IF($D79="","please complete",IF($D79&gt;'Technical SDG'!F78-1,":-)",CONCATENATE("increase until ",'Technical SDG'!F78))))</f>
        <v/>
      </c>
      <c r="I79" s="113" t="str">
        <f>IF('Technical SDG'!G78="","",IF($D79="","please complete",IF($D79&gt;'Technical SDG'!G78-1,":-)",CONCATENATE("increase until ",'Technical SDG'!G78))))</f>
        <v/>
      </c>
      <c r="J79" s="113" t="str">
        <f>IF('Technical SDG'!H78="","",IF($D79="","please complete",IF($D79&gt;'Technical SDG'!H78-1,":-)",CONCATENATE("increase until ",'Technical SDG'!H78))))</f>
        <v/>
      </c>
      <c r="K79" s="113" t="str">
        <f>IF('Technical SDG'!I78="","",IF($D79="","please complete",IF($D79&gt;'Technical SDG'!I78-1,":-)",CONCATENATE("increase until ",'Technical SDG'!I78))))</f>
        <v/>
      </c>
      <c r="L79" s="113" t="str">
        <f>IF('Technical SDG'!J78="","",IF($D79="","please complete",IF($D79&gt;'Technical SDG'!J78-1,":-)",CONCATENATE("increase until ",'Technical SDG'!J78))))</f>
        <v/>
      </c>
      <c r="M79" s="113" t="str">
        <f>IF('Technical SDG'!K78="","",IF($D79="","please complete",IF($D79&gt;'Technical SDG'!K78-1,":-)",CONCATENATE("increase until ",'Technical SDG'!K78))))</f>
        <v/>
      </c>
      <c r="N79" s="113" t="str">
        <f>IF('Technical SDG'!L78="","",IF($D79="","please complete",IF($D79&gt;'Technical SDG'!L78-1,":-)",CONCATENATE("increase until ",'Technical SDG'!L78))))</f>
        <v/>
      </c>
      <c r="O79" s="113" t="str">
        <f>IF('Technical SDG'!M78="","",IF($D79="","please complete",IF($D79&gt;'Technical SDG'!M78-1,":-)",CONCATENATE("increase until ",'Technical SDG'!M78))))</f>
        <v/>
      </c>
      <c r="P79" s="113" t="str">
        <f>IF('Technical SDG'!N78="","",IF($D79="","please complete",IF($D79&gt;'Technical SDG'!N78-1,":-)",CONCATENATE("increase until ",'Technical SDG'!N78))))</f>
        <v/>
      </c>
      <c r="Q79" s="113" t="str">
        <f>IF('Technical SDG'!O78="","",IF($D79="","please complete",IF($D79&gt;'Technical SDG'!O78-1,":-)",CONCATENATE("increase until ",'Technical SDG'!O78))))</f>
        <v/>
      </c>
      <c r="R79" s="113" t="str">
        <f>IF('Technical SDG'!P78="","",IF($D79="","please complete",IF($D79&gt;'Technical SDG'!P78-1,":-)",CONCATENATE("increase until ",'Technical SDG'!P78))))</f>
        <v/>
      </c>
      <c r="S79" s="113" t="str">
        <f>IF('Technical SDG'!Q78="","",IF($D79="","please complete",IF($D79&gt;'Technical SDG'!Q78-1,":-)",CONCATENATE("increase until ",'Technical SDG'!Q78))))</f>
        <v/>
      </c>
      <c r="T79" s="113" t="str">
        <f>IF('Technical SDG'!R78="","",IF($D79="","please complete",IF($D79&gt;'Technical SDG'!R78-1,":-)",CONCATENATE("increase until ",'Technical SDG'!R78))))</f>
        <v/>
      </c>
      <c r="U79" s="113" t="str">
        <f>IF('Technical SDG'!S78="","",IF($D79="","please complete",IF($D79&gt;'Technical SDG'!S78-1,":-)",CONCATENATE("increase until ",'Technical SDG'!S78))))</f>
        <v/>
      </c>
      <c r="V79" s="113" t="str">
        <f>IF('Technical SDG'!T78="","",IF($D79="","please complete",IF($D79&gt;'Technical SDG'!T78-1,":-)",CONCATENATE("increase until ",'Technical SDG'!T78))))</f>
        <v/>
      </c>
      <c r="W79" s="151"/>
    </row>
    <row r="80" spans="1:23" ht="34.5" hidden="1" customHeight="1" x14ac:dyDescent="0.2">
      <c r="A80" s="212"/>
      <c r="B80" s="35" t="str">
        <f>'Technical SDG'!B79</f>
        <v>Q4.3</v>
      </c>
      <c r="C80" s="106" t="str">
        <f>VLOOKUP(B80,'Chapter 4'!$C$6:$D$58,2,0)</f>
        <v>Jakým způsobem vyjadřuje organizace svůj závazek vůči podnikatelské etice?</v>
      </c>
      <c r="D80" s="107">
        <f>'Technical SDG'!C79</f>
        <v>4</v>
      </c>
      <c r="E80" s="107">
        <f t="shared" si="1"/>
        <v>17</v>
      </c>
      <c r="F80" s="113" t="str">
        <f>IF('Technical SDG'!D79="","",IF($D80="","please complete",IF($D80&gt;'Technical SDG'!D79-1,":-)",CONCATENATE("increase until ",'Technical SDG'!D79))))</f>
        <v/>
      </c>
      <c r="G80" s="113" t="str">
        <f>IF('Technical SDG'!E79="","",IF($D80="","please complete",IF($D80&gt;'Technical SDG'!E79-1,":-)",CONCATENATE("increase until ",'Technical SDG'!E79))))</f>
        <v/>
      </c>
      <c r="H80" s="113" t="str">
        <f>IF('Technical SDG'!F79="","",IF($D80="","please complete",IF($D80&gt;'Technical SDG'!F79-1,":-)",CONCATENATE("increase until ",'Technical SDG'!F79))))</f>
        <v/>
      </c>
      <c r="I80" s="113" t="str">
        <f>IF('Technical SDG'!G79="","",IF($D80="","please complete",IF($D80&gt;'Technical SDG'!G79-1,":-)",CONCATENATE("increase until ",'Technical SDG'!G79))))</f>
        <v/>
      </c>
      <c r="J80" s="113" t="str">
        <f>IF('Technical SDG'!H79="","",IF($D80="","please complete",IF($D80&gt;'Technical SDG'!H79-1,":-)",CONCATENATE("increase until ",'Technical SDG'!H79))))</f>
        <v/>
      </c>
      <c r="K80" s="113" t="str">
        <f>IF('Technical SDG'!I79="","",IF($D80="","please complete",IF($D80&gt;'Technical SDG'!I79-1,":-)",CONCATENATE("increase until ",'Technical SDG'!I79))))</f>
        <v/>
      </c>
      <c r="L80" s="113" t="str">
        <f>IF('Technical SDG'!J79="","",IF($D80="","please complete",IF($D80&gt;'Technical SDG'!J79-1,":-)",CONCATENATE("increase until ",'Technical SDG'!J79))))</f>
        <v/>
      </c>
      <c r="M80" s="113" t="str">
        <f>IF('Technical SDG'!K79="","",IF($D80="","please complete",IF($D80&gt;'Technical SDG'!K79-1,":-)",CONCATENATE("increase until ",'Technical SDG'!K79))))</f>
        <v/>
      </c>
      <c r="N80" s="113" t="str">
        <f>IF('Technical SDG'!L79="","",IF($D80="","please complete",IF($D80&gt;'Technical SDG'!L79-1,":-)",CONCATENATE("increase until ",'Technical SDG'!L79))))</f>
        <v/>
      </c>
      <c r="O80" s="113" t="str">
        <f>IF('Technical SDG'!M79="","",IF($D80="","please complete",IF($D80&gt;'Technical SDG'!M79-1,":-)",CONCATENATE("increase until ",'Technical SDG'!M79))))</f>
        <v/>
      </c>
      <c r="P80" s="113" t="str">
        <f>IF('Technical SDG'!N79="","",IF($D80="","please complete",IF($D80&gt;'Technical SDG'!N79-1,":-)",CONCATENATE("increase until ",'Technical SDG'!N79))))</f>
        <v/>
      </c>
      <c r="Q80" s="113" t="str">
        <f>IF('Technical SDG'!O79="","",IF($D80="","please complete",IF($D80&gt;'Technical SDG'!O79-1,":-)",CONCATENATE("increase until ",'Technical SDG'!O79))))</f>
        <v/>
      </c>
      <c r="R80" s="113" t="str">
        <f>IF('Technical SDG'!P79="","",IF($D80="","please complete",IF($D80&gt;'Technical SDG'!P79-1,":-)",CONCATENATE("increase until ",'Technical SDG'!P79))))</f>
        <v/>
      </c>
      <c r="S80" s="113" t="str">
        <f>IF('Technical SDG'!Q79="","",IF($D80="","please complete",IF($D80&gt;'Technical SDG'!Q79-1,":-)",CONCATENATE("increase until ",'Technical SDG'!Q79))))</f>
        <v/>
      </c>
      <c r="T80" s="113" t="str">
        <f>IF('Technical SDG'!R79="","",IF($D80="","please complete",IF($D80&gt;'Technical SDG'!R79-1,":-)",CONCATENATE("increase until ",'Technical SDG'!R79))))</f>
        <v/>
      </c>
      <c r="U80" s="113" t="str">
        <f>IF('Technical SDG'!S79="","",IF($D80="","please complete",IF($D80&gt;'Technical SDG'!S79-1,":-)",CONCATENATE("increase until ",'Technical SDG'!S79))))</f>
        <v/>
      </c>
      <c r="V80" s="113" t="str">
        <f>IF('Technical SDG'!T79="","",IF($D80="","please complete",IF($D80&gt;'Technical SDG'!T79-1,":-)",CONCATENATE("increase until ",'Technical SDG'!T79))))</f>
        <v/>
      </c>
      <c r="W80" s="151"/>
    </row>
    <row r="81" spans="1:23" ht="34.5" customHeight="1" x14ac:dyDescent="0.2">
      <c r="A81" s="212"/>
      <c r="B81" s="35" t="str">
        <f>'Technical SDG'!B80</f>
        <v>Q4.4</v>
      </c>
      <c r="C81" s="106" t="str">
        <f>VLOOKUP(B81,'Chapter 4'!$C$6:$D$58,2,0)</f>
        <v>Jakým způsobem řeší organizace sociální problematiku a lidská práva v rámci spolupráce s obchodními partnery?</v>
      </c>
      <c r="D81" s="107">
        <f>'Technical SDG'!C80</f>
        <v>4</v>
      </c>
      <c r="E81" s="107">
        <f t="shared" si="1"/>
        <v>16</v>
      </c>
      <c r="F81" s="113" t="str">
        <f>IF('Technical SDG'!D80="","",IF($D81="","please complete",IF($D81&gt;'Technical SDG'!D80-1,":-)",CONCATENATE("increase until ",'Technical SDG'!D80))))</f>
        <v/>
      </c>
      <c r="G81" s="113" t="str">
        <f>IF('Technical SDG'!E80="","",IF($D81="","please complete",IF($D81&gt;'Technical SDG'!E80-1,":-)",CONCATENATE("increase until ",'Technical SDG'!E80))))</f>
        <v/>
      </c>
      <c r="H81" s="113" t="str">
        <f>IF('Technical SDG'!F80="","",IF($D81="","please complete",IF($D81&gt;'Technical SDG'!F80-1,":-)",CONCATENATE("increase until ",'Technical SDG'!F80))))</f>
        <v/>
      </c>
      <c r="I81" s="113" t="str">
        <f>IF('Technical SDG'!G80="","",IF($D81="","please complete",IF($D81&gt;'Technical SDG'!G80-1,":-)",CONCATENATE("increase until ",'Technical SDG'!G80))))</f>
        <v/>
      </c>
      <c r="J81" s="113" t="str">
        <f>IF('Technical SDG'!H80="","",IF($D81="","please complete",IF($D81&gt;'Technical SDG'!H80-1,":-)",CONCATENATE("increase until ",'Technical SDG'!H80))))</f>
        <v/>
      </c>
      <c r="K81" s="113" t="str">
        <f>IF('Technical SDG'!I80="","",IF($D81="","please complete",IF($D81&gt;'Technical SDG'!I80-1,":-)",CONCATENATE("increase until ",'Technical SDG'!I80))))</f>
        <v/>
      </c>
      <c r="L81" s="113" t="str">
        <f>IF('Technical SDG'!J80="","",IF($D81="","please complete",IF($D81&gt;'Technical SDG'!J80-1,":-)",CONCATENATE("increase until ",'Technical SDG'!J80))))</f>
        <v/>
      </c>
      <c r="M81" s="113" t="str">
        <f>IF('Technical SDG'!K80="","",IF($D81="","please complete",IF($D81&gt;'Technical SDG'!K80-1,":-)",CONCATENATE("increase until ",'Technical SDG'!K80))))</f>
        <v>:-)</v>
      </c>
      <c r="N81" s="113" t="str">
        <f>IF('Technical SDG'!L80="","",IF($D81="","please complete",IF($D81&gt;'Technical SDG'!L80-1,":-)",CONCATENATE("increase until ",'Technical SDG'!L80))))</f>
        <v/>
      </c>
      <c r="O81" s="113" t="str">
        <f>IF('Technical SDG'!M80="","",IF($D81="","please complete",IF($D81&gt;'Technical SDG'!M80-1,":-)",CONCATENATE("increase until ",'Technical SDG'!M80))))</f>
        <v/>
      </c>
      <c r="P81" s="113" t="str">
        <f>IF('Technical SDG'!N80="","",IF($D81="","please complete",IF($D81&gt;'Technical SDG'!N80-1,":-)",CONCATENATE("increase until ",'Technical SDG'!N80))))</f>
        <v/>
      </c>
      <c r="Q81" s="113" t="str">
        <f>IF('Technical SDG'!O80="","",IF($D81="","please complete",IF($D81&gt;'Technical SDG'!O80-1,":-)",CONCATENATE("increase until ",'Technical SDG'!O80))))</f>
        <v/>
      </c>
      <c r="R81" s="113" t="str">
        <f>IF('Technical SDG'!P80="","",IF($D81="","please complete",IF($D81&gt;'Technical SDG'!P80-1,":-)",CONCATENATE("increase until ",'Technical SDG'!P80))))</f>
        <v/>
      </c>
      <c r="S81" s="113" t="str">
        <f>IF('Technical SDG'!Q80="","",IF($D81="","please complete",IF($D81&gt;'Technical SDG'!Q80-1,":-)",CONCATENATE("increase until ",'Technical SDG'!Q80))))</f>
        <v/>
      </c>
      <c r="T81" s="113" t="str">
        <f>IF('Technical SDG'!R80="","",IF($D81="","please complete",IF($D81&gt;'Technical SDG'!R80-1,":-)",CONCATENATE("increase until ",'Technical SDG'!R80))))</f>
        <v/>
      </c>
      <c r="U81" s="113" t="str">
        <f>IF('Technical SDG'!S80="","",IF($D81="","please complete",IF($D81&gt;'Technical SDG'!S80-1,":-)",CONCATENATE("increase until ",'Technical SDG'!S80))))</f>
        <v/>
      </c>
      <c r="V81" s="113" t="str">
        <f>IF('Technical SDG'!T80="","",IF($D81="","please complete",IF($D81&gt;'Technical SDG'!T80-1,":-)",CONCATENATE("increase until ",'Technical SDG'!T80))))</f>
        <v/>
      </c>
      <c r="W81" s="212"/>
    </row>
    <row r="82" spans="1:23" ht="34.5" customHeight="1" x14ac:dyDescent="0.2">
      <c r="A82" s="212"/>
      <c r="B82" s="35" t="str">
        <f>'Technical SDG'!B81</f>
        <v>Q4.5</v>
      </c>
      <c r="C82" s="106" t="str">
        <f>VLOOKUP(B82,'Chapter 4'!$C$6:$D$58,2,0)</f>
        <v>Jakým způsobem zabraňuje organizace dětské práci?
Organizace
1-	zavedla systém ověřování věku; 
2-	nezaměstnává děti mladší 15 let (v závislosti na místní legislativy). Jedinou výjimku představují učni, školní praxe nebo vzdělávací stáže; 
3-	zaručuje, aby pracovní náplň osob mladších než 18 let neovlivňovala jejich školní docházku (doba strávená dopravou do práce a školy a z práce a školy, školní docházkou a prací je méně než 10 hodin denně );
4-	zajišťuje, že pracovní náplň mladých pracovníků není duševně, fyzicky, společensky ani morálně nebezpečná a škodlivá.</v>
      </c>
      <c r="D82" s="107">
        <f>'Technical SDG'!C81</f>
        <v>4</v>
      </c>
      <c r="E82" s="107">
        <f t="shared" si="1"/>
        <v>16</v>
      </c>
      <c r="F82" s="113" t="str">
        <f>IF('Technical SDG'!D81="","",IF($D82="","please complete",IF($D82&gt;'Technical SDG'!D81-1,":-)",CONCATENATE("increase until ",'Technical SDG'!D81))))</f>
        <v/>
      </c>
      <c r="G82" s="113" t="str">
        <f>IF('Technical SDG'!E81="","",IF($D82="","please complete",IF($D82&gt;'Technical SDG'!E81-1,":-)",CONCATENATE("increase until ",'Technical SDG'!E81))))</f>
        <v/>
      </c>
      <c r="H82" s="113" t="str">
        <f>IF('Technical SDG'!F81="","",IF($D82="","please complete",IF($D82&gt;'Technical SDG'!F81-1,":-)",CONCATENATE("increase until ",'Technical SDG'!F81))))</f>
        <v/>
      </c>
      <c r="I82" s="113" t="str">
        <f>IF('Technical SDG'!G81="","",IF($D82="","please complete",IF($D82&gt;'Technical SDG'!G81-1,":-)",CONCATENATE("increase until ",'Technical SDG'!G81))))</f>
        <v/>
      </c>
      <c r="J82" s="113" t="str">
        <f>IF('Technical SDG'!H81="","",IF($D82="","please complete",IF($D82&gt;'Technical SDG'!H81-1,":-)",CONCATENATE("increase until ",'Technical SDG'!H81))))</f>
        <v/>
      </c>
      <c r="K82" s="113" t="str">
        <f>IF('Technical SDG'!I81="","",IF($D82="","please complete",IF($D82&gt;'Technical SDG'!I81-1,":-)",CONCATENATE("increase until ",'Technical SDG'!I81))))</f>
        <v/>
      </c>
      <c r="L82" s="113" t="str">
        <f>IF('Technical SDG'!J81="","",IF($D82="","please complete",IF($D82&gt;'Technical SDG'!J81-1,":-)",CONCATENATE("increase until ",'Technical SDG'!J81))))</f>
        <v/>
      </c>
      <c r="M82" s="113" t="str">
        <f>IF('Technical SDG'!K81="","",IF($D82="","please complete",IF($D82&gt;'Technical SDG'!K81-1,":-)",CONCATENATE("increase until ",'Technical SDG'!K81))))</f>
        <v>:-)</v>
      </c>
      <c r="N82" s="113" t="str">
        <f>IF('Technical SDG'!L81="","",IF($D82="","please complete",IF($D82&gt;'Technical SDG'!L81-1,":-)",CONCATENATE("increase until ",'Technical SDG'!L81))))</f>
        <v/>
      </c>
      <c r="O82" s="113" t="str">
        <f>IF('Technical SDG'!M81="","",IF($D82="","please complete",IF($D82&gt;'Technical SDG'!M81-1,":-)",CONCATENATE("increase until ",'Technical SDG'!M81))))</f>
        <v/>
      </c>
      <c r="P82" s="113" t="str">
        <f>IF('Technical SDG'!N81="","",IF($D82="","please complete",IF($D82&gt;'Technical SDG'!N81-1,":-)",CONCATENATE("increase until ",'Technical SDG'!N81))))</f>
        <v/>
      </c>
      <c r="Q82" s="113" t="str">
        <f>IF('Technical SDG'!O81="","",IF($D82="","please complete",IF($D82&gt;'Technical SDG'!O81-1,":-)",CONCATENATE("increase until ",'Technical SDG'!O81))))</f>
        <v/>
      </c>
      <c r="R82" s="113" t="str">
        <f>IF('Technical SDG'!P81="","",IF($D82="","please complete",IF($D82&gt;'Technical SDG'!P81-1,":-)",CONCATENATE("increase until ",'Technical SDG'!P81))))</f>
        <v/>
      </c>
      <c r="S82" s="113" t="str">
        <f>IF('Technical SDG'!Q81="","",IF($D82="","please complete",IF($D82&gt;'Technical SDG'!Q81-1,":-)",CONCATENATE("increase until ",'Technical SDG'!Q81))))</f>
        <v/>
      </c>
      <c r="T82" s="113" t="str">
        <f>IF('Technical SDG'!R81="","",IF($D82="","please complete",IF($D82&gt;'Technical SDG'!R81-1,":-)",CONCATENATE("increase until ",'Technical SDG'!R81))))</f>
        <v/>
      </c>
      <c r="U82" s="113" t="str">
        <f>IF('Technical SDG'!S81="","",IF($D82="","please complete",IF($D82&gt;'Technical SDG'!S81-1,":-)",CONCATENATE("increase until ",'Technical SDG'!S81))))</f>
        <v/>
      </c>
      <c r="V82" s="113" t="str">
        <f>IF('Technical SDG'!T81="","",IF($D82="","please complete",IF($D82&gt;'Technical SDG'!T81-1,":-)",CONCATENATE("increase until ",'Technical SDG'!T81))))</f>
        <v/>
      </c>
      <c r="W82" s="212"/>
    </row>
    <row r="83" spans="1:23" ht="34.5" hidden="1" customHeight="1" x14ac:dyDescent="0.2">
      <c r="A83" s="212"/>
      <c r="B83" s="35" t="str">
        <f>'Technical SDG'!B82</f>
        <v>Q4.6</v>
      </c>
      <c r="C83" s="106" t="str">
        <f>VLOOKUP(B83,'Chapter 4'!$C$6:$D$58,2,0)</f>
        <v>Jakým způsobem zabezpečuje organizace splnění svých požadavků ze strany logistických partnerů?</v>
      </c>
      <c r="D83" s="107">
        <f>'Technical SDG'!C82</f>
        <v>3</v>
      </c>
      <c r="E83" s="107">
        <f t="shared" si="1"/>
        <v>17</v>
      </c>
      <c r="F83" s="113" t="str">
        <f>IF('Technical SDG'!D82="","",IF($D83="","please complete",IF($D83&gt;'Technical SDG'!D82-1,":-)",CONCATENATE("increase until ",'Technical SDG'!D82))))</f>
        <v/>
      </c>
      <c r="G83" s="113" t="str">
        <f>IF('Technical SDG'!E82="","",IF($D83="","please complete",IF($D83&gt;'Technical SDG'!E82-1,":-)",CONCATENATE("increase until ",'Technical SDG'!E82))))</f>
        <v/>
      </c>
      <c r="H83" s="113" t="str">
        <f>IF('Technical SDG'!F82="","",IF($D83="","please complete",IF($D83&gt;'Technical SDG'!F82-1,":-)",CONCATENATE("increase until ",'Technical SDG'!F82))))</f>
        <v/>
      </c>
      <c r="I83" s="113" t="str">
        <f>IF('Technical SDG'!G82="","",IF($D83="","please complete",IF($D83&gt;'Technical SDG'!G82-1,":-)",CONCATENATE("increase until ",'Technical SDG'!G82))))</f>
        <v/>
      </c>
      <c r="J83" s="113" t="str">
        <f>IF('Technical SDG'!H82="","",IF($D83="","please complete",IF($D83&gt;'Technical SDG'!H82-1,":-)",CONCATENATE("increase until ",'Technical SDG'!H82))))</f>
        <v/>
      </c>
      <c r="K83" s="113" t="str">
        <f>IF('Technical SDG'!I82="","",IF($D83="","please complete",IF($D83&gt;'Technical SDG'!I82-1,":-)",CONCATENATE("increase until ",'Technical SDG'!I82))))</f>
        <v/>
      </c>
      <c r="L83" s="113" t="str">
        <f>IF('Technical SDG'!J82="","",IF($D83="","please complete",IF($D83&gt;'Technical SDG'!J82-1,":-)",CONCATENATE("increase until ",'Technical SDG'!J82))))</f>
        <v/>
      </c>
      <c r="M83" s="113" t="str">
        <f>IF('Technical SDG'!K82="","",IF($D83="","please complete",IF($D83&gt;'Technical SDG'!K82-1,":-)",CONCATENATE("increase until ",'Technical SDG'!K82))))</f>
        <v/>
      </c>
      <c r="N83" s="113" t="str">
        <f>IF('Technical SDG'!L82="","",IF($D83="","please complete",IF($D83&gt;'Technical SDG'!L82-1,":-)",CONCATENATE("increase until ",'Technical SDG'!L82))))</f>
        <v/>
      </c>
      <c r="O83" s="113" t="str">
        <f>IF('Technical SDG'!M82="","",IF($D83="","please complete",IF($D83&gt;'Technical SDG'!M82-1,":-)",CONCATENATE("increase until ",'Technical SDG'!M82))))</f>
        <v/>
      </c>
      <c r="P83" s="113" t="str">
        <f>IF('Technical SDG'!N82="","",IF($D83="","please complete",IF($D83&gt;'Technical SDG'!N82-1,":-)",CONCATENATE("increase until ",'Technical SDG'!N82))))</f>
        <v/>
      </c>
      <c r="Q83" s="113" t="str">
        <f>IF('Technical SDG'!O82="","",IF($D83="","please complete",IF($D83&gt;'Technical SDG'!O82-1,":-)",CONCATENATE("increase until ",'Technical SDG'!O82))))</f>
        <v/>
      </c>
      <c r="R83" s="113" t="str">
        <f>IF('Technical SDG'!P82="","",IF($D83="","please complete",IF($D83&gt;'Technical SDG'!P82-1,":-)",CONCATENATE("increase until ",'Technical SDG'!P82))))</f>
        <v/>
      </c>
      <c r="S83" s="113" t="str">
        <f>IF('Technical SDG'!Q82="","",IF($D83="","please complete",IF($D83&gt;'Technical SDG'!Q82-1,":-)",CONCATENATE("increase until ",'Technical SDG'!Q82))))</f>
        <v/>
      </c>
      <c r="T83" s="113" t="str">
        <f>IF('Technical SDG'!R82="","",IF($D83="","please complete",IF($D83&gt;'Technical SDG'!R82-1,":-)",CONCATENATE("increase until ",'Technical SDG'!R82))))</f>
        <v/>
      </c>
      <c r="U83" s="113" t="str">
        <f>IF('Technical SDG'!S82="","",IF($D83="","please complete",IF($D83&gt;'Technical SDG'!S82-1,":-)",CONCATENATE("increase until ",'Technical SDG'!S82))))</f>
        <v/>
      </c>
      <c r="V83" s="113" t="str">
        <f>IF('Technical SDG'!T82="","",IF($D83="","please complete",IF($D83&gt;'Technical SDG'!T82-1,":-)",CONCATENATE("increase until ",'Technical SDG'!T82))))</f>
        <v/>
      </c>
      <c r="W83" s="151"/>
    </row>
    <row r="84" spans="1:23" ht="34.5" hidden="1" customHeight="1" x14ac:dyDescent="0.2">
      <c r="A84" s="212"/>
      <c r="B84" s="35" t="str">
        <f>'Technical SDG'!B83</f>
        <v>Q4.7</v>
      </c>
      <c r="C84" s="106" t="str">
        <f>VLOOKUP(B84,'Chapter 4'!$C$6:$D$58,2,0)</f>
        <v>Jakým způsobem organizace chrání a zabezpečuje majetek a údaje následných uživatelů nebo externích poskytovatelů, které se používají nebo začleňují do produktů a služeb?</v>
      </c>
      <c r="D84" s="107">
        <f>'Technical SDG'!C83</f>
        <v>3</v>
      </c>
      <c r="E84" s="107">
        <f t="shared" si="1"/>
        <v>17</v>
      </c>
      <c r="F84" s="113" t="str">
        <f>IF('Technical SDG'!D83="","",IF($D84="","please complete",IF($D84&gt;'Technical SDG'!D83-1,":-)",CONCATENATE("increase until ",'Technical SDG'!D83))))</f>
        <v/>
      </c>
      <c r="G84" s="113" t="str">
        <f>IF('Technical SDG'!E83="","",IF($D84="","please complete",IF($D84&gt;'Technical SDG'!E83-1,":-)",CONCATENATE("increase until ",'Technical SDG'!E83))))</f>
        <v/>
      </c>
      <c r="H84" s="113" t="str">
        <f>IF('Technical SDG'!F83="","",IF($D84="","please complete",IF($D84&gt;'Technical SDG'!F83-1,":-)",CONCATENATE("increase until ",'Technical SDG'!F83))))</f>
        <v/>
      </c>
      <c r="I84" s="113" t="str">
        <f>IF('Technical SDG'!G83="","",IF($D84="","please complete",IF($D84&gt;'Technical SDG'!G83-1,":-)",CONCATENATE("increase until ",'Technical SDG'!G83))))</f>
        <v/>
      </c>
      <c r="J84" s="113" t="str">
        <f>IF('Technical SDG'!H83="","",IF($D84="","please complete",IF($D84&gt;'Technical SDG'!H83-1,":-)",CONCATENATE("increase until ",'Technical SDG'!H83))))</f>
        <v/>
      </c>
      <c r="K84" s="113" t="str">
        <f>IF('Technical SDG'!I83="","",IF($D84="","please complete",IF($D84&gt;'Technical SDG'!I83-1,":-)",CONCATENATE("increase until ",'Technical SDG'!I83))))</f>
        <v/>
      </c>
      <c r="L84" s="113" t="str">
        <f>IF('Technical SDG'!J83="","",IF($D84="","please complete",IF($D84&gt;'Technical SDG'!J83-1,":-)",CONCATENATE("increase until ",'Technical SDG'!J83))))</f>
        <v/>
      </c>
      <c r="M84" s="113" t="str">
        <f>IF('Technical SDG'!K83="","",IF($D84="","please complete",IF($D84&gt;'Technical SDG'!K83-1,":-)",CONCATENATE("increase until ",'Technical SDG'!K83))))</f>
        <v/>
      </c>
      <c r="N84" s="113" t="str">
        <f>IF('Technical SDG'!L83="","",IF($D84="","please complete",IF($D84&gt;'Technical SDG'!L83-1,":-)",CONCATENATE("increase until ",'Technical SDG'!L83))))</f>
        <v/>
      </c>
      <c r="O84" s="113" t="str">
        <f>IF('Technical SDG'!M83="","",IF($D84="","please complete",IF($D84&gt;'Technical SDG'!M83-1,":-)",CONCATENATE("increase until ",'Technical SDG'!M83))))</f>
        <v/>
      </c>
      <c r="P84" s="113" t="str">
        <f>IF('Technical SDG'!N83="","",IF($D84="","please complete",IF($D84&gt;'Technical SDG'!N83-1,":-)",CONCATENATE("increase until ",'Technical SDG'!N83))))</f>
        <v/>
      </c>
      <c r="Q84" s="113" t="str">
        <f>IF('Technical SDG'!O83="","",IF($D84="","please complete",IF($D84&gt;'Technical SDG'!O83-1,":-)",CONCATENATE("increase until ",'Technical SDG'!O83))))</f>
        <v/>
      </c>
      <c r="R84" s="113" t="str">
        <f>IF('Technical SDG'!P83="","",IF($D84="","please complete",IF($D84&gt;'Technical SDG'!P83-1,":-)",CONCATENATE("increase until ",'Technical SDG'!P83))))</f>
        <v/>
      </c>
      <c r="S84" s="113" t="str">
        <f>IF('Technical SDG'!Q83="","",IF($D84="","please complete",IF($D84&gt;'Technical SDG'!Q83-1,":-)",CONCATENATE("increase until ",'Technical SDG'!Q83))))</f>
        <v/>
      </c>
      <c r="T84" s="113" t="str">
        <f>IF('Technical SDG'!R83="","",IF($D84="","please complete",IF($D84&gt;'Technical SDG'!R83-1,":-)",CONCATENATE("increase until ",'Technical SDG'!R83))))</f>
        <v/>
      </c>
      <c r="U84" s="113" t="str">
        <f>IF('Technical SDG'!S83="","",IF($D84="","please complete",IF($D84&gt;'Technical SDG'!S83-1,":-)",CONCATENATE("increase until ",'Technical SDG'!S83))))</f>
        <v/>
      </c>
      <c r="V84" s="113" t="str">
        <f>IF('Technical SDG'!T83="","",IF($D84="","please complete",IF($D84&gt;'Technical SDG'!T83-1,":-)",CONCATENATE("increase until ",'Technical SDG'!T83))))</f>
        <v/>
      </c>
      <c r="W84" s="151"/>
    </row>
    <row r="85" spans="1:23" ht="34.5" hidden="1" customHeight="1" x14ac:dyDescent="0.2">
      <c r="A85" s="212"/>
      <c r="B85" s="35" t="str">
        <f>'Technical SDG'!B84</f>
        <v>Q4.8</v>
      </c>
      <c r="C85" s="106" t="str">
        <f>VLOOKUP(B85,'Chapter 4'!$C$6:$D$58,2,0)</f>
        <v>Co zahrnuje dialog s následnými uživateli?</v>
      </c>
      <c r="D85" s="107">
        <f>'Technical SDG'!C84</f>
        <v>4</v>
      </c>
      <c r="E85" s="107">
        <f t="shared" si="1"/>
        <v>17</v>
      </c>
      <c r="F85" s="113" t="str">
        <f>IF('Technical SDG'!D84="","",IF($D85="","please complete",IF($D85&gt;'Technical SDG'!D84-1,":-)",CONCATENATE("increase until ",'Technical SDG'!D84))))</f>
        <v/>
      </c>
      <c r="G85" s="113" t="str">
        <f>IF('Technical SDG'!E84="","",IF($D85="","please complete",IF($D85&gt;'Technical SDG'!E84-1,":-)",CONCATENATE("increase until ",'Technical SDG'!E84))))</f>
        <v/>
      </c>
      <c r="H85" s="113" t="str">
        <f>IF('Technical SDG'!F84="","",IF($D85="","please complete",IF($D85&gt;'Technical SDG'!F84-1,":-)",CONCATENATE("increase until ",'Technical SDG'!F84))))</f>
        <v/>
      </c>
      <c r="I85" s="113" t="str">
        <f>IF('Technical SDG'!G84="","",IF($D85="","please complete",IF($D85&gt;'Technical SDG'!G84-1,":-)",CONCATENATE("increase until ",'Technical SDG'!G84))))</f>
        <v/>
      </c>
      <c r="J85" s="113" t="str">
        <f>IF('Technical SDG'!H84="","",IF($D85="","please complete",IF($D85&gt;'Technical SDG'!H84-1,":-)",CONCATENATE("increase until ",'Technical SDG'!H84))))</f>
        <v/>
      </c>
      <c r="K85" s="113" t="str">
        <f>IF('Technical SDG'!I84="","",IF($D85="","please complete",IF($D85&gt;'Technical SDG'!I84-1,":-)",CONCATENATE("increase until ",'Technical SDG'!I84))))</f>
        <v/>
      </c>
      <c r="L85" s="113" t="str">
        <f>IF('Technical SDG'!J84="","",IF($D85="","please complete",IF($D85&gt;'Technical SDG'!J84-1,":-)",CONCATENATE("increase until ",'Technical SDG'!J84))))</f>
        <v/>
      </c>
      <c r="M85" s="113" t="str">
        <f>IF('Technical SDG'!K84="","",IF($D85="","please complete",IF($D85&gt;'Technical SDG'!K84-1,":-)",CONCATENATE("increase until ",'Technical SDG'!K84))))</f>
        <v/>
      </c>
      <c r="N85" s="113" t="str">
        <f>IF('Technical SDG'!L84="","",IF($D85="","please complete",IF($D85&gt;'Technical SDG'!L84-1,":-)",CONCATENATE("increase until ",'Technical SDG'!L84))))</f>
        <v/>
      </c>
      <c r="O85" s="113" t="str">
        <f>IF('Technical SDG'!M84="","",IF($D85="","please complete",IF($D85&gt;'Technical SDG'!M84-1,":-)",CONCATENATE("increase until ",'Technical SDG'!M84))))</f>
        <v/>
      </c>
      <c r="P85" s="113" t="str">
        <f>IF('Technical SDG'!N84="","",IF($D85="","please complete",IF($D85&gt;'Technical SDG'!N84-1,":-)",CONCATENATE("increase until ",'Technical SDG'!N84))))</f>
        <v/>
      </c>
      <c r="Q85" s="113" t="str">
        <f>IF('Technical SDG'!O84="","",IF($D85="","please complete",IF($D85&gt;'Technical SDG'!O84-1,":-)",CONCATENATE("increase until ",'Technical SDG'!O84))))</f>
        <v/>
      </c>
      <c r="R85" s="113" t="str">
        <f>IF('Technical SDG'!P84="","",IF($D85="","please complete",IF($D85&gt;'Technical SDG'!P84-1,":-)",CONCATENATE("increase until ",'Technical SDG'!P84))))</f>
        <v/>
      </c>
      <c r="S85" s="113" t="str">
        <f>IF('Technical SDG'!Q84="","",IF($D85="","please complete",IF($D85&gt;'Technical SDG'!Q84-1,":-)",CONCATENATE("increase until ",'Technical SDG'!Q84))))</f>
        <v/>
      </c>
      <c r="T85" s="113" t="str">
        <f>IF('Technical SDG'!R84="","",IF($D85="","please complete",IF($D85&gt;'Technical SDG'!R84-1,":-)",CONCATENATE("increase until ",'Technical SDG'!R84))))</f>
        <v/>
      </c>
      <c r="U85" s="113" t="str">
        <f>IF('Technical SDG'!S84="","",IF($D85="","please complete",IF($D85&gt;'Technical SDG'!S84-1,":-)",CONCATENATE("increase until ",'Technical SDG'!S84))))</f>
        <v/>
      </c>
      <c r="V85" s="113" t="str">
        <f>IF('Technical SDG'!T84="","",IF($D85="","please complete",IF($D85&gt;'Technical SDG'!T84-1,":-)",CONCATENATE("increase until ",'Technical SDG'!T84))))</f>
        <v/>
      </c>
      <c r="W85" s="151"/>
    </row>
    <row r="86" spans="1:23" x14ac:dyDescent="0.2">
      <c r="A86" s="212"/>
      <c r="B86" s="225"/>
      <c r="C86" s="226"/>
      <c r="D86" s="227"/>
      <c r="E86" s="227"/>
      <c r="F86" s="229"/>
      <c r="G86" s="229"/>
      <c r="H86" s="229"/>
      <c r="I86" s="229"/>
      <c r="J86" s="229"/>
      <c r="K86" s="229"/>
      <c r="L86" s="229"/>
      <c r="M86" s="229"/>
      <c r="N86" s="229"/>
      <c r="O86" s="229"/>
      <c r="P86" s="229"/>
      <c r="Q86" s="229"/>
      <c r="R86" s="229"/>
      <c r="S86" s="229"/>
      <c r="T86" s="229"/>
      <c r="U86" s="229"/>
      <c r="V86" s="229"/>
      <c r="W86" s="212"/>
    </row>
    <row r="87" spans="1:23" ht="34.5" hidden="1" customHeight="1" x14ac:dyDescent="0.2">
      <c r="A87" s="212"/>
      <c r="B87" s="35" t="str">
        <f>'Technical SDG'!B86</f>
        <v>Q5.1</v>
      </c>
      <c r="C87" s="106" t="str">
        <f>VLOOKUP(B87,'Chapter 5'!$C$6:$D$34,2,0)</f>
        <v>Jakým způsobem zapojuje organizace své externí zainteresované strany a naplňuje jejich očekávání?</v>
      </c>
      <c r="D87" s="107">
        <f>'Technical SDG'!C86</f>
        <v>4</v>
      </c>
      <c r="E87" s="107">
        <f t="shared" si="1"/>
        <v>17</v>
      </c>
      <c r="F87" s="113" t="str">
        <f>IF('Technical SDG'!D86="","",IF($D87="","please complete",IF($D87&gt;'Technical SDG'!D86-1,":-)",CONCATENATE("increase until ",'Technical SDG'!D86))))</f>
        <v/>
      </c>
      <c r="G87" s="113" t="str">
        <f>IF('Technical SDG'!E86="","",IF($D87="","please complete",IF($D87&gt;'Technical SDG'!E86-1,":-)",CONCATENATE("increase until ",'Technical SDG'!E86))))</f>
        <v/>
      </c>
      <c r="H87" s="113" t="str">
        <f>IF('Technical SDG'!F86="","",IF($D87="","please complete",IF($D87&gt;'Technical SDG'!F86-1,":-)",CONCATENATE("increase until ",'Technical SDG'!F86))))</f>
        <v/>
      </c>
      <c r="I87" s="113" t="str">
        <f>IF('Technical SDG'!G86="","",IF($D87="","please complete",IF($D87&gt;'Technical SDG'!G86-1,":-)",CONCATENATE("increase until ",'Technical SDG'!G86))))</f>
        <v/>
      </c>
      <c r="J87" s="113" t="str">
        <f>IF('Technical SDG'!H86="","",IF($D87="","please complete",IF($D87&gt;'Technical SDG'!H86-1,":-)",CONCATENATE("increase until ",'Technical SDG'!H86))))</f>
        <v/>
      </c>
      <c r="K87" s="113" t="str">
        <f>IF('Technical SDG'!I86="","",IF($D87="","please complete",IF($D87&gt;'Technical SDG'!I86-1,":-)",CONCATENATE("increase until ",'Technical SDG'!I86))))</f>
        <v/>
      </c>
      <c r="L87" s="113" t="str">
        <f>IF('Technical SDG'!J86="","",IF($D87="","please complete",IF($D87&gt;'Technical SDG'!J86-1,":-)",CONCATENATE("increase until ",'Technical SDG'!J86))))</f>
        <v/>
      </c>
      <c r="M87" s="113" t="str">
        <f>IF('Technical SDG'!K86="","",IF($D87="","please complete",IF($D87&gt;'Technical SDG'!K86-1,":-)",CONCATENATE("increase until ",'Technical SDG'!K86))))</f>
        <v/>
      </c>
      <c r="N87" s="113" t="str">
        <f>IF('Technical SDG'!L86="","",IF($D87="","please complete",IF($D87&gt;'Technical SDG'!L86-1,":-)",CONCATENATE("increase until ",'Technical SDG'!L86))))</f>
        <v/>
      </c>
      <c r="O87" s="113" t="str">
        <f>IF('Technical SDG'!M86="","",IF($D87="","please complete",IF($D87&gt;'Technical SDG'!M86-1,":-)",CONCATENATE("increase until ",'Technical SDG'!M86))))</f>
        <v/>
      </c>
      <c r="P87" s="113" t="str">
        <f>IF('Technical SDG'!N86="","",IF($D87="","please complete",IF($D87&gt;'Technical SDG'!N86-1,":-)",CONCATENATE("increase until ",'Technical SDG'!N86))))</f>
        <v/>
      </c>
      <c r="Q87" s="113" t="str">
        <f>IF('Technical SDG'!O86="","",IF($D87="","please complete",IF($D87&gt;'Technical SDG'!O86-1,":-)",CONCATENATE("increase until ",'Technical SDG'!O86))))</f>
        <v/>
      </c>
      <c r="R87" s="113" t="str">
        <f>IF('Technical SDG'!P86="","",IF($D87="","please complete",IF($D87&gt;'Technical SDG'!P86-1,":-)",CONCATENATE("increase until ",'Technical SDG'!P86))))</f>
        <v/>
      </c>
      <c r="S87" s="113" t="str">
        <f>IF('Technical SDG'!Q86="","",IF($D87="","please complete",IF($D87&gt;'Technical SDG'!Q86-1,":-)",CONCATENATE("increase until ",'Technical SDG'!Q86))))</f>
        <v/>
      </c>
      <c r="T87" s="113" t="str">
        <f>IF('Technical SDG'!R86="","",IF($D87="","please complete",IF($D87&gt;'Technical SDG'!R86-1,":-)",CONCATENATE("increase until ",'Technical SDG'!R86))))</f>
        <v/>
      </c>
      <c r="U87" s="113" t="str">
        <f>IF('Technical SDG'!S86="","",IF($D87="","please complete",IF($D87&gt;'Technical SDG'!S86-1,":-)",CONCATENATE("increase until ",'Technical SDG'!S86))))</f>
        <v/>
      </c>
      <c r="V87" s="113" t="str">
        <f>IF('Technical SDG'!T86="","",IF($D87="","please complete",IF($D87&gt;'Technical SDG'!T86-1,":-)",CONCATENATE("increase until ",'Technical SDG'!T86))))</f>
        <v/>
      </c>
      <c r="W87" s="162"/>
    </row>
    <row r="88" spans="1:23" ht="34.5" hidden="1" customHeight="1" x14ac:dyDescent="0.2">
      <c r="A88" s="212"/>
      <c r="B88" s="35" t="str">
        <f>'Technical SDG'!B87</f>
        <v>Q5.2</v>
      </c>
      <c r="C88" s="106" t="str">
        <f>VLOOKUP(B88,'Chapter 5'!$C$6:$D$34,2,0)</f>
        <v>Jakým způsobem vede organizace dialog s veřejností, úřady a dalšími zainteresovanými stranami, včetně místních komunit a zákazníků v souvislosti s HSE&amp;S v rámci jejich činností, produktů a služeb?</v>
      </c>
      <c r="D88" s="107">
        <f>'Technical SDG'!C87</f>
        <v>3</v>
      </c>
      <c r="E88" s="107">
        <f t="shared" si="1"/>
        <v>17</v>
      </c>
      <c r="F88" s="113" t="str">
        <f>IF('Technical SDG'!D87="","",IF($D88="","please complete",IF($D88&gt;'Technical SDG'!D87-1,":-)",CONCATENATE("increase until ",'Technical SDG'!D87))))</f>
        <v/>
      </c>
      <c r="G88" s="113" t="str">
        <f>IF('Technical SDG'!E87="","",IF($D88="","please complete",IF($D88&gt;'Technical SDG'!E87-1,":-)",CONCATENATE("increase until ",'Technical SDG'!E87))))</f>
        <v/>
      </c>
      <c r="H88" s="113" t="str">
        <f>IF('Technical SDG'!F87="","",IF($D88="","please complete",IF($D88&gt;'Technical SDG'!F87-1,":-)",CONCATENATE("increase until ",'Technical SDG'!F87))))</f>
        <v/>
      </c>
      <c r="I88" s="113" t="str">
        <f>IF('Technical SDG'!G87="","",IF($D88="","please complete",IF($D88&gt;'Technical SDG'!G87-1,":-)",CONCATENATE("increase until ",'Technical SDG'!G87))))</f>
        <v/>
      </c>
      <c r="J88" s="113" t="str">
        <f>IF('Technical SDG'!H87="","",IF($D88="","please complete",IF($D88&gt;'Technical SDG'!H87-1,":-)",CONCATENATE("increase until ",'Technical SDG'!H87))))</f>
        <v/>
      </c>
      <c r="K88" s="113" t="str">
        <f>IF('Technical SDG'!I87="","",IF($D88="","please complete",IF($D88&gt;'Technical SDG'!I87-1,":-)",CONCATENATE("increase until ",'Technical SDG'!I87))))</f>
        <v/>
      </c>
      <c r="L88" s="113" t="str">
        <f>IF('Technical SDG'!J87="","",IF($D88="","please complete",IF($D88&gt;'Technical SDG'!J87-1,":-)",CONCATENATE("increase until ",'Technical SDG'!J87))))</f>
        <v/>
      </c>
      <c r="M88" s="113" t="str">
        <f>IF('Technical SDG'!K87="","",IF($D88="","please complete",IF($D88&gt;'Technical SDG'!K87-1,":-)",CONCATENATE("increase until ",'Technical SDG'!K87))))</f>
        <v/>
      </c>
      <c r="N88" s="113" t="str">
        <f>IF('Technical SDG'!L87="","",IF($D88="","please complete",IF($D88&gt;'Technical SDG'!L87-1,":-)",CONCATENATE("increase until ",'Technical SDG'!L87))))</f>
        <v/>
      </c>
      <c r="O88" s="113" t="str">
        <f>IF('Technical SDG'!M87="","",IF($D88="","please complete",IF($D88&gt;'Technical SDG'!M87-1,":-)",CONCATENATE("increase until ",'Technical SDG'!M87))))</f>
        <v/>
      </c>
      <c r="P88" s="113" t="str">
        <f>IF('Technical SDG'!N87="","",IF($D88="","please complete",IF($D88&gt;'Technical SDG'!N87-1,":-)",CONCATENATE("increase until ",'Technical SDG'!N87))))</f>
        <v/>
      </c>
      <c r="Q88" s="113" t="str">
        <f>IF('Technical SDG'!O87="","",IF($D88="","please complete",IF($D88&gt;'Technical SDG'!O87-1,":-)",CONCATENATE("increase until ",'Technical SDG'!O87))))</f>
        <v/>
      </c>
      <c r="R88" s="113" t="str">
        <f>IF('Technical SDG'!P87="","",IF($D88="","please complete",IF($D88&gt;'Technical SDG'!P87-1,":-)",CONCATENATE("increase until ",'Technical SDG'!P87))))</f>
        <v/>
      </c>
      <c r="S88" s="113" t="str">
        <f>IF('Technical SDG'!Q87="","",IF($D88="","please complete",IF($D88&gt;'Technical SDG'!Q87-1,":-)",CONCATENATE("increase until ",'Technical SDG'!Q87))))</f>
        <v/>
      </c>
      <c r="T88" s="113" t="str">
        <f>IF('Technical SDG'!R87="","",IF($D88="","please complete",IF($D88&gt;'Technical SDG'!R87-1,":-)",CONCATENATE("increase until ",'Technical SDG'!R87))))</f>
        <v/>
      </c>
      <c r="U88" s="113" t="str">
        <f>IF('Technical SDG'!S87="","",IF($D88="","please complete",IF($D88&gt;'Technical SDG'!S87-1,":-)",CONCATENATE("increase until ",'Technical SDG'!S87))))</f>
        <v/>
      </c>
      <c r="V88" s="113" t="str">
        <f>IF('Technical SDG'!T87="","",IF($D88="","please complete",IF($D88&gt;'Technical SDG'!T87-1,":-)",CONCATENATE("increase until ",'Technical SDG'!T87))))</f>
        <v/>
      </c>
      <c r="W88" s="162"/>
    </row>
    <row r="89" spans="1:23" ht="34.5" customHeight="1" x14ac:dyDescent="0.2">
      <c r="A89" s="212"/>
      <c r="B89" s="35" t="str">
        <f>'Technical SDG'!B88</f>
        <v>Q5.3</v>
      </c>
      <c r="C89" s="106" t="str">
        <f>VLOOKUP(B89,'Chapter 5'!$C$6:$D$34,2,0)</f>
        <v>Jakým způsobem zveřejňuje organizace informace týkající se
 HSE&amp;S?</v>
      </c>
      <c r="D89" s="107">
        <f>'Technical SDG'!C88</f>
        <v>4</v>
      </c>
      <c r="E89" s="107">
        <f t="shared" si="1"/>
        <v>16</v>
      </c>
      <c r="F89" s="113" t="str">
        <f>IF('Technical SDG'!D88="","",IF($D89="","please complete",IF($D89&gt;'Technical SDG'!D88-1,":-)",CONCATENATE("increase until ",'Technical SDG'!D88))))</f>
        <v/>
      </c>
      <c r="G89" s="113" t="str">
        <f>IF('Technical SDG'!E88="","",IF($D89="","please complete",IF($D89&gt;'Technical SDG'!E88-1,":-)",CONCATENATE("increase until ",'Technical SDG'!E88))))</f>
        <v/>
      </c>
      <c r="H89" s="113" t="str">
        <f>IF('Technical SDG'!F88="","",IF($D89="","please complete",IF($D89&gt;'Technical SDG'!F88-1,":-)",CONCATENATE("increase until ",'Technical SDG'!F88))))</f>
        <v/>
      </c>
      <c r="I89" s="113" t="str">
        <f>IF('Technical SDG'!G88="","",IF($D89="","please complete",IF($D89&gt;'Technical SDG'!G88-1,":-)",CONCATENATE("increase until ",'Technical SDG'!G88))))</f>
        <v/>
      </c>
      <c r="J89" s="113" t="str">
        <f>IF('Technical SDG'!H88="","",IF($D89="","please complete",IF($D89&gt;'Technical SDG'!H88-1,":-)",CONCATENATE("increase until ",'Technical SDG'!H88))))</f>
        <v/>
      </c>
      <c r="K89" s="113" t="str">
        <f>IF('Technical SDG'!I88="","",IF($D89="","please complete",IF($D89&gt;'Technical SDG'!I88-1,":-)",CONCATENATE("increase until ",'Technical SDG'!I88))))</f>
        <v/>
      </c>
      <c r="L89" s="113" t="str">
        <f>IF('Technical SDG'!J88="","",IF($D89="","please complete",IF($D89&gt;'Technical SDG'!J88-1,":-)",CONCATENATE("increase until ",'Technical SDG'!J88))))</f>
        <v/>
      </c>
      <c r="M89" s="113" t="str">
        <f>IF('Technical SDG'!K88="","",IF($D89="","please complete",IF($D89&gt;'Technical SDG'!K88-1,":-)",CONCATENATE("increase until ",'Technical SDG'!K88))))</f>
        <v/>
      </c>
      <c r="N89" s="113" t="str">
        <f>IF('Technical SDG'!L88="","",IF($D89="","please complete",IF($D89&gt;'Technical SDG'!L88-1,":-)",CONCATENATE("increase until ",'Technical SDG'!L88))))</f>
        <v/>
      </c>
      <c r="O89" s="113" t="str">
        <f>IF('Technical SDG'!M88="","",IF($D89="","please complete",IF($D89&gt;'Technical SDG'!M88-1,":-)",CONCATENATE("increase until ",'Technical SDG'!M88))))</f>
        <v/>
      </c>
      <c r="P89" s="113" t="str">
        <f>IF('Technical SDG'!N88="","",IF($D89="","please complete",IF($D89&gt;'Technical SDG'!N88-1,":-)",CONCATENATE("increase until ",'Technical SDG'!N88))))</f>
        <v/>
      </c>
      <c r="Q89" s="113" t="str">
        <f>IF('Technical SDG'!O88="","",IF($D89="","please complete",IF($D89&gt;'Technical SDG'!O88-1,":-)",CONCATENATE("increase until ",'Technical SDG'!O88))))</f>
        <v>:-)</v>
      </c>
      <c r="R89" s="113" t="str">
        <f>IF('Technical SDG'!P88="","",IF($D89="","please complete",IF($D89&gt;'Technical SDG'!P88-1,":-)",CONCATENATE("increase until ",'Technical SDG'!P88))))</f>
        <v/>
      </c>
      <c r="S89" s="113" t="str">
        <f>IF('Technical SDG'!Q88="","",IF($D89="","please complete",IF($D89&gt;'Technical SDG'!Q88-1,":-)",CONCATENATE("increase until ",'Technical SDG'!Q88))))</f>
        <v/>
      </c>
      <c r="T89" s="113" t="str">
        <f>IF('Technical SDG'!R88="","",IF($D89="","please complete",IF($D89&gt;'Technical SDG'!R88-1,":-)",CONCATENATE("increase until ",'Technical SDG'!R88))))</f>
        <v/>
      </c>
      <c r="U89" s="113" t="str">
        <f>IF('Technical SDG'!S88="","",IF($D89="","please complete",IF($D89&gt;'Technical SDG'!S88-1,":-)",CONCATENATE("increase until ",'Technical SDG'!S88))))</f>
        <v/>
      </c>
      <c r="V89" s="113" t="str">
        <f>IF('Technical SDG'!T88="","",IF($D89="","please complete",IF($D89&gt;'Technical SDG'!T88-1,":-)",CONCATENATE("increase until ",'Technical SDG'!T88))))</f>
        <v/>
      </c>
      <c r="W89" s="212"/>
    </row>
    <row r="90" spans="1:23" ht="34.5" customHeight="1" x14ac:dyDescent="0.2">
      <c r="A90" s="212"/>
      <c r="B90" s="35" t="str">
        <f>'Technical SDG'!B89</f>
        <v>Q5.4</v>
      </c>
      <c r="C90" s="106" t="str">
        <f>VLOOKUP(B90,'Chapter 5'!$C$6:$D$34,2,0)</f>
        <v>Jakým způsobem podporuje organizace místní komunity?</v>
      </c>
      <c r="D90" s="107">
        <f>'Technical SDG'!C89</f>
        <v>4</v>
      </c>
      <c r="E90" s="107">
        <f t="shared" si="1"/>
        <v>16</v>
      </c>
      <c r="F90" s="113" t="str">
        <f>IF('Technical SDG'!D89="","",IF($D90="","please complete",IF($D90&gt;'Technical SDG'!D89-1,":-)",CONCATENATE("increase until ",'Technical SDG'!D89))))</f>
        <v/>
      </c>
      <c r="G90" s="113" t="str">
        <f>IF('Technical SDG'!E89="","",IF($D90="","please complete",IF($D90&gt;'Technical SDG'!E89-1,":-)",CONCATENATE("increase until ",'Technical SDG'!E89))))</f>
        <v/>
      </c>
      <c r="H90" s="113" t="str">
        <f>IF('Technical SDG'!F89="","",IF($D90="","please complete",IF($D90&gt;'Technical SDG'!F89-1,":-)",CONCATENATE("increase until ",'Technical SDG'!F89))))</f>
        <v/>
      </c>
      <c r="I90" s="113" t="str">
        <f>IF('Technical SDG'!G89="","",IF($D90="","please complete",IF($D90&gt;'Technical SDG'!G89-1,":-)",CONCATENATE("increase until ",'Technical SDG'!G89))))</f>
        <v/>
      </c>
      <c r="J90" s="113" t="str">
        <f>IF('Technical SDG'!H89="","",IF($D90="","please complete",IF($D90&gt;'Technical SDG'!H89-1,":-)",CONCATENATE("increase until ",'Technical SDG'!H89))))</f>
        <v/>
      </c>
      <c r="K90" s="113" t="str">
        <f>IF('Technical SDG'!I89="","",IF($D90="","please complete",IF($D90&gt;'Technical SDG'!I89-1,":-)",CONCATENATE("increase until ",'Technical SDG'!I89))))</f>
        <v/>
      </c>
      <c r="L90" s="113" t="str">
        <f>IF('Technical SDG'!J89="","",IF($D90="","please complete",IF($D90&gt;'Technical SDG'!J89-1,":-)",CONCATENATE("increase until ",'Technical SDG'!J89))))</f>
        <v/>
      </c>
      <c r="M90" s="113" t="str">
        <f>IF('Technical SDG'!K89="","",IF($D90="","please complete",IF($D90&gt;'Technical SDG'!K89-1,":-)",CONCATENATE("increase until ",'Technical SDG'!K89))))</f>
        <v/>
      </c>
      <c r="N90" s="113" t="str">
        <f>IF('Technical SDG'!L89="","",IF($D90="","please complete",IF($D90&gt;'Technical SDG'!L89-1,":-)",CONCATENATE("increase until ",'Technical SDG'!L89))))</f>
        <v/>
      </c>
      <c r="O90" s="113" t="str">
        <f>IF('Technical SDG'!M89="","",IF($D90="","please complete",IF($D90&gt;'Technical SDG'!M89-1,":-)",CONCATENATE("increase until ",'Technical SDG'!M89))))</f>
        <v/>
      </c>
      <c r="P90" s="113" t="str">
        <f>IF('Technical SDG'!N89="","",IF($D90="","please complete",IF($D90&gt;'Technical SDG'!N89-1,":-)",CONCATENATE("increase until ",'Technical SDG'!N89))))</f>
        <v>:-)</v>
      </c>
      <c r="Q90" s="113" t="str">
        <f>IF('Technical SDG'!O89="","",IF($D90="","please complete",IF($D90&gt;'Technical SDG'!O89-1,":-)",CONCATENATE("increase until ",'Technical SDG'!O89))))</f>
        <v/>
      </c>
      <c r="R90" s="113" t="str">
        <f>IF('Technical SDG'!P89="","",IF($D90="","please complete",IF($D90&gt;'Technical SDG'!P89-1,":-)",CONCATENATE("increase until ",'Technical SDG'!P89))))</f>
        <v/>
      </c>
      <c r="S90" s="113" t="str">
        <f>IF('Technical SDG'!Q89="","",IF($D90="","please complete",IF($D90&gt;'Technical SDG'!Q89-1,":-)",CONCATENATE("increase until ",'Technical SDG'!Q89))))</f>
        <v/>
      </c>
      <c r="T90" s="113" t="str">
        <f>IF('Technical SDG'!R89="","",IF($D90="","please complete",IF($D90&gt;'Technical SDG'!R89-1,":-)",CONCATENATE("increase until ",'Technical SDG'!R89))))</f>
        <v/>
      </c>
      <c r="U90" s="113" t="str">
        <f>IF('Technical SDG'!S89="","",IF($D90="","please complete",IF($D90&gt;'Technical SDG'!S89-1,":-)",CONCATENATE("increase until ",'Technical SDG'!S89))))</f>
        <v/>
      </c>
      <c r="V90" s="113" t="str">
        <f>IF('Technical SDG'!T89="","",IF($D90="","please complete",IF($D90&gt;'Technical SDG'!T89-1,":-)",CONCATENATE("increase until ",'Technical SDG'!T89))))</f>
        <v/>
      </c>
      <c r="W90" s="212"/>
    </row>
    <row r="91" spans="1:23" ht="34.5" customHeight="1" x14ac:dyDescent="0.2">
      <c r="A91" s="212"/>
      <c r="B91" s="35" t="str">
        <f>'Technical SDG'!B90</f>
        <v>Q5.5</v>
      </c>
      <c r="C91" s="106" t="str">
        <f>VLOOKUP(B91,'Chapter 5'!$C$6:$D$34,2,0)</f>
        <v>Jakým způsobem stimuluje organizace místní zaměstnanost a vzdělávání?</v>
      </c>
      <c r="D91" s="107">
        <f>'Technical SDG'!C90</f>
        <v>4</v>
      </c>
      <c r="E91" s="107">
        <f t="shared" si="1"/>
        <v>15</v>
      </c>
      <c r="F91" s="113" t="str">
        <f>IF('Technical SDG'!D90="","",IF($D91="","please complete",IF($D91&gt;'Technical SDG'!D90-1,":-)",CONCATENATE("increase until ",'Technical SDG'!D90))))</f>
        <v/>
      </c>
      <c r="G91" s="113" t="str">
        <f>IF('Technical SDG'!E90="","",IF($D91="","please complete",IF($D91&gt;'Technical SDG'!E90-1,":-)",CONCATENATE("increase until ",'Technical SDG'!E90))))</f>
        <v/>
      </c>
      <c r="H91" s="113" t="str">
        <f>IF('Technical SDG'!F90="","",IF($D91="","please complete",IF($D91&gt;'Technical SDG'!F90-1,":-)",CONCATENATE("increase until ",'Technical SDG'!F90))))</f>
        <v/>
      </c>
      <c r="I91" s="113" t="str">
        <f>IF('Technical SDG'!G90="","",IF($D91="","please complete",IF($D91&gt;'Technical SDG'!G90-1,":-)",CONCATENATE("increase until ",'Technical SDG'!G90))))</f>
        <v>:-)</v>
      </c>
      <c r="J91" s="113" t="str">
        <f>IF('Technical SDG'!H90="","",IF($D91="","please complete",IF($D91&gt;'Technical SDG'!H90-1,":-)",CONCATENATE("increase until ",'Technical SDG'!H90))))</f>
        <v/>
      </c>
      <c r="K91" s="113" t="str">
        <f>IF('Technical SDG'!I90="","",IF($D91="","please complete",IF($D91&gt;'Technical SDG'!I90-1,":-)",CONCATENATE("increase until ",'Technical SDG'!I90))))</f>
        <v/>
      </c>
      <c r="L91" s="113" t="str">
        <f>IF('Technical SDG'!J90="","",IF($D91="","please complete",IF($D91&gt;'Technical SDG'!J90-1,":-)",CONCATENATE("increase until ",'Technical SDG'!J90))))</f>
        <v/>
      </c>
      <c r="M91" s="113" t="str">
        <f>IF('Technical SDG'!K90="","",IF($D91="","please complete",IF($D91&gt;'Technical SDG'!K90-1,":-)",CONCATENATE("increase until ",'Technical SDG'!K90))))</f>
        <v>:-)</v>
      </c>
      <c r="N91" s="113" t="str">
        <f>IF('Technical SDG'!L90="","",IF($D91="","please complete",IF($D91&gt;'Technical SDG'!L90-1,":-)",CONCATENATE("increase until ",'Technical SDG'!L90))))</f>
        <v/>
      </c>
      <c r="O91" s="113" t="str">
        <f>IF('Technical SDG'!M90="","",IF($D91="","please complete",IF($D91&gt;'Technical SDG'!M90-1,":-)",CONCATENATE("increase until ",'Technical SDG'!M90))))</f>
        <v/>
      </c>
      <c r="P91" s="113" t="str">
        <f>IF('Technical SDG'!N90="","",IF($D91="","please complete",IF($D91&gt;'Technical SDG'!N90-1,":-)",CONCATENATE("increase until ",'Technical SDG'!N90))))</f>
        <v/>
      </c>
      <c r="Q91" s="113" t="str">
        <f>IF('Technical SDG'!O90="","",IF($D91="","please complete",IF($D91&gt;'Technical SDG'!O90-1,":-)",CONCATENATE("increase until ",'Technical SDG'!O90))))</f>
        <v/>
      </c>
      <c r="R91" s="113" t="str">
        <f>IF('Technical SDG'!P90="","",IF($D91="","please complete",IF($D91&gt;'Technical SDG'!P90-1,":-)",CONCATENATE("increase until ",'Technical SDG'!P90))))</f>
        <v/>
      </c>
      <c r="S91" s="113" t="str">
        <f>IF('Technical SDG'!Q90="","",IF($D91="","please complete",IF($D91&gt;'Technical SDG'!Q90-1,":-)",CONCATENATE("increase until ",'Technical SDG'!Q90))))</f>
        <v/>
      </c>
      <c r="T91" s="113" t="str">
        <f>IF('Technical SDG'!R90="","",IF($D91="","please complete",IF($D91&gt;'Technical SDG'!R90-1,":-)",CONCATENATE("increase until ",'Technical SDG'!R90))))</f>
        <v/>
      </c>
      <c r="U91" s="113" t="str">
        <f>IF('Technical SDG'!S90="","",IF($D91="","please complete",IF($D91&gt;'Technical SDG'!S90-1,":-)",CONCATENATE("increase until ",'Technical SDG'!S90))))</f>
        <v/>
      </c>
      <c r="V91" s="113" t="str">
        <f>IF('Technical SDG'!T90="","",IF($D91="","please complete",IF($D91&gt;'Technical SDG'!T90-1,":-)",CONCATENATE("increase until ",'Technical SDG'!T90))))</f>
        <v/>
      </c>
      <c r="W91" s="212"/>
    </row>
    <row r="92" spans="1:23" x14ac:dyDescent="0.2">
      <c r="A92" s="212"/>
      <c r="B92" s="225"/>
      <c r="C92" s="226"/>
      <c r="D92" s="227"/>
      <c r="E92" s="227"/>
      <c r="F92" s="229"/>
      <c r="G92" s="229"/>
      <c r="H92" s="229"/>
      <c r="I92" s="229"/>
      <c r="J92" s="229"/>
      <c r="K92" s="229"/>
      <c r="L92" s="229"/>
      <c r="M92" s="229"/>
      <c r="N92" s="229"/>
      <c r="O92" s="229"/>
      <c r="P92" s="229"/>
      <c r="Q92" s="229"/>
      <c r="R92" s="229"/>
      <c r="S92" s="229"/>
      <c r="T92" s="229"/>
      <c r="U92" s="229"/>
      <c r="V92" s="229"/>
      <c r="W92" s="212"/>
    </row>
    <row r="93" spans="1:23" ht="34.5" hidden="1" customHeight="1" x14ac:dyDescent="0.2">
      <c r="A93" s="212"/>
      <c r="B93" s="35" t="str">
        <f>'Technical SDG'!B92</f>
        <v>Q6.1</v>
      </c>
      <c r="C93" s="106" t="str">
        <f>VLOOKUP(B93,'Chapter 6'!$C$6:$D$120,2,0)</f>
        <v>Jakým způsobem definuje organizace významné problémy a závažnost?</v>
      </c>
      <c r="D93" s="107">
        <f>'Technical SDG'!C92</f>
        <v>3</v>
      </c>
      <c r="E93" s="107">
        <f t="shared" si="1"/>
        <v>17</v>
      </c>
      <c r="F93" s="113" t="str">
        <f>IF('Technical SDG'!D92="","",IF($D93="","please complete",IF($D93&gt;'Technical SDG'!D92-1,":-)",CONCATENATE("increase until ",'Technical SDG'!D92))))</f>
        <v/>
      </c>
      <c r="G93" s="113" t="str">
        <f>IF('Technical SDG'!E92="","",IF($D93="","please complete",IF($D93&gt;'Technical SDG'!E92-1,":-)",CONCATENATE("increase until ",'Technical SDG'!E92))))</f>
        <v/>
      </c>
      <c r="H93" s="113" t="str">
        <f>IF('Technical SDG'!F92="","",IF($D93="","please complete",IF($D93&gt;'Technical SDG'!F92-1,":-)",CONCATENATE("increase until ",'Technical SDG'!F92))))</f>
        <v/>
      </c>
      <c r="I93" s="113" t="str">
        <f>IF('Technical SDG'!G92="","",IF($D93="","please complete",IF($D93&gt;'Technical SDG'!G92-1,":-)",CONCATENATE("increase until ",'Technical SDG'!G92))))</f>
        <v/>
      </c>
      <c r="J93" s="113" t="str">
        <f>IF('Technical SDG'!H92="","",IF($D93="","please complete",IF($D93&gt;'Technical SDG'!H92-1,":-)",CONCATENATE("increase until ",'Technical SDG'!H92))))</f>
        <v/>
      </c>
      <c r="K93" s="113" t="str">
        <f>IF('Technical SDG'!I92="","",IF($D93="","please complete",IF($D93&gt;'Technical SDG'!I92-1,":-)",CONCATENATE("increase until ",'Technical SDG'!I92))))</f>
        <v/>
      </c>
      <c r="L93" s="113" t="str">
        <f>IF('Technical SDG'!J92="","",IF($D93="","please complete",IF($D93&gt;'Technical SDG'!J92-1,":-)",CONCATENATE("increase until ",'Technical SDG'!J92))))</f>
        <v/>
      </c>
      <c r="M93" s="113" t="str">
        <f>IF('Technical SDG'!K92="","",IF($D93="","please complete",IF($D93&gt;'Technical SDG'!K92-1,":-)",CONCATENATE("increase until ",'Technical SDG'!K92))))</f>
        <v/>
      </c>
      <c r="N93" s="113" t="str">
        <f>IF('Technical SDG'!L92="","",IF($D93="","please complete",IF($D93&gt;'Technical SDG'!L92-1,":-)",CONCATENATE("increase until ",'Technical SDG'!L92))))</f>
        <v/>
      </c>
      <c r="O93" s="113" t="str">
        <f>IF('Technical SDG'!M92="","",IF($D93="","please complete",IF($D93&gt;'Technical SDG'!M92-1,":-)",CONCATENATE("increase until ",'Technical SDG'!M92))))</f>
        <v/>
      </c>
      <c r="P93" s="113" t="str">
        <f>IF('Technical SDG'!N92="","",IF($D93="","please complete",IF($D93&gt;'Technical SDG'!N92-1,":-)",CONCATENATE("increase until ",'Technical SDG'!N92))))</f>
        <v/>
      </c>
      <c r="Q93" s="113" t="str">
        <f>IF('Technical SDG'!O92="","",IF($D93="","please complete",IF($D93&gt;'Technical SDG'!O92-1,":-)",CONCATENATE("increase until ",'Technical SDG'!O92))))</f>
        <v/>
      </c>
      <c r="R93" s="113" t="str">
        <f>IF('Technical SDG'!P92="","",IF($D93="","please complete",IF($D93&gt;'Technical SDG'!P92-1,":-)",CONCATENATE("increase until ",'Technical SDG'!P92))))</f>
        <v/>
      </c>
      <c r="S93" s="113" t="str">
        <f>IF('Technical SDG'!Q92="","",IF($D93="","please complete",IF($D93&gt;'Technical SDG'!Q92-1,":-)",CONCATENATE("increase until ",'Technical SDG'!Q92))))</f>
        <v/>
      </c>
      <c r="T93" s="113" t="str">
        <f>IF('Technical SDG'!R92="","",IF($D93="","please complete",IF($D93&gt;'Technical SDG'!R92-1,":-)",CONCATENATE("increase until ",'Technical SDG'!R92))))</f>
        <v/>
      </c>
      <c r="U93" s="113" t="str">
        <f>IF('Technical SDG'!S92="","",IF($D93="","please complete",IF($D93&gt;'Technical SDG'!S92-1,":-)",CONCATENATE("increase until ",'Technical SDG'!S92))))</f>
        <v/>
      </c>
      <c r="V93" s="113" t="str">
        <f>IF('Technical SDG'!T92="","",IF($D93="","please complete",IF($D93&gt;'Technical SDG'!T92-1,":-)",CONCATENATE("increase until ",'Technical SDG'!T92))))</f>
        <v/>
      </c>
      <c r="W93" s="170"/>
    </row>
    <row r="94" spans="1:23" ht="34.5" hidden="1" customHeight="1" x14ac:dyDescent="0.2">
      <c r="A94" s="212"/>
      <c r="B94" s="35" t="str">
        <f>'Technical SDG'!B93</f>
        <v>Q6.2</v>
      </c>
      <c r="C94" s="106" t="str">
        <f>VLOOKUP(B94,'Chapter 6'!$C$6:$D$120,2,0)</f>
        <v>Jakým způsobem hodlá organizace přispívat k udržitelnému rozvoji?</v>
      </c>
      <c r="D94" s="107">
        <f>'Technical SDG'!C93</f>
        <v>4</v>
      </c>
      <c r="E94" s="107">
        <f t="shared" si="1"/>
        <v>17</v>
      </c>
      <c r="F94" s="113" t="str">
        <f>IF('Technical SDG'!D93="","",IF($D94="","please complete",IF($D94&gt;'Technical SDG'!D93-1,":-)",CONCATENATE("increase until ",'Technical SDG'!D93))))</f>
        <v/>
      </c>
      <c r="G94" s="113" t="str">
        <f>IF('Technical SDG'!E93="","",IF($D94="","please complete",IF($D94&gt;'Technical SDG'!E93-1,":-)",CONCATENATE("increase until ",'Technical SDG'!E93))))</f>
        <v/>
      </c>
      <c r="H94" s="113" t="str">
        <f>IF('Technical SDG'!F93="","",IF($D94="","please complete",IF($D94&gt;'Technical SDG'!F93-1,":-)",CONCATENATE("increase until ",'Technical SDG'!F93))))</f>
        <v/>
      </c>
      <c r="I94" s="113" t="str">
        <f>IF('Technical SDG'!G93="","",IF($D94="","please complete",IF($D94&gt;'Technical SDG'!G93-1,":-)",CONCATENATE("increase until ",'Technical SDG'!G93))))</f>
        <v/>
      </c>
      <c r="J94" s="113" t="str">
        <f>IF('Technical SDG'!H93="","",IF($D94="","please complete",IF($D94&gt;'Technical SDG'!H93-1,":-)",CONCATENATE("increase until ",'Technical SDG'!H93))))</f>
        <v/>
      </c>
      <c r="K94" s="113" t="str">
        <f>IF('Technical SDG'!I93="","",IF($D94="","please complete",IF($D94&gt;'Technical SDG'!I93-1,":-)",CONCATENATE("increase until ",'Technical SDG'!I93))))</f>
        <v/>
      </c>
      <c r="L94" s="113" t="str">
        <f>IF('Technical SDG'!J93="","",IF($D94="","please complete",IF($D94&gt;'Technical SDG'!J93-1,":-)",CONCATENATE("increase until ",'Technical SDG'!J93))))</f>
        <v/>
      </c>
      <c r="M94" s="113" t="str">
        <f>IF('Technical SDG'!K93="","",IF($D94="","please complete",IF($D94&gt;'Technical SDG'!K93-1,":-)",CONCATENATE("increase until ",'Technical SDG'!K93))))</f>
        <v/>
      </c>
      <c r="N94" s="113" t="str">
        <f>IF('Technical SDG'!L93="","",IF($D94="","please complete",IF($D94&gt;'Technical SDG'!L93-1,":-)",CONCATENATE("increase until ",'Technical SDG'!L93))))</f>
        <v/>
      </c>
      <c r="O94" s="113" t="str">
        <f>IF('Technical SDG'!M93="","",IF($D94="","please complete",IF($D94&gt;'Technical SDG'!M93-1,":-)",CONCATENATE("increase until ",'Technical SDG'!M93))))</f>
        <v/>
      </c>
      <c r="P94" s="113" t="str">
        <f>IF('Technical SDG'!N93="","",IF($D94="","please complete",IF($D94&gt;'Technical SDG'!N93-1,":-)",CONCATENATE("increase until ",'Technical SDG'!N93))))</f>
        <v/>
      </c>
      <c r="Q94" s="113" t="str">
        <f>IF('Technical SDG'!O93="","",IF($D94="","please complete",IF($D94&gt;'Technical SDG'!O93-1,":-)",CONCATENATE("increase until ",'Technical SDG'!O93))))</f>
        <v/>
      </c>
      <c r="R94" s="113" t="str">
        <f>IF('Technical SDG'!P93="","",IF($D94="","please complete",IF($D94&gt;'Technical SDG'!P93-1,":-)",CONCATENATE("increase until ",'Technical SDG'!P93))))</f>
        <v/>
      </c>
      <c r="S94" s="113" t="str">
        <f>IF('Technical SDG'!Q93="","",IF($D94="","please complete",IF($D94&gt;'Technical SDG'!Q93-1,":-)",CONCATENATE("increase until ",'Technical SDG'!Q93))))</f>
        <v/>
      </c>
      <c r="T94" s="113" t="str">
        <f>IF('Technical SDG'!R93="","",IF($D94="","please complete",IF($D94&gt;'Technical SDG'!R93-1,":-)",CONCATENATE("increase until ",'Technical SDG'!R93))))</f>
        <v/>
      </c>
      <c r="U94" s="113" t="str">
        <f>IF('Technical SDG'!S93="","",IF($D94="","please complete",IF($D94&gt;'Technical SDG'!S93-1,":-)",CONCATENATE("increase until ",'Technical SDG'!S93))))</f>
        <v/>
      </c>
      <c r="V94" s="113" t="str">
        <f>IF('Technical SDG'!T93="","",IF($D94="","please complete",IF($D94&gt;'Technical SDG'!T93-1,":-)",CONCATENATE("increase until ",'Technical SDG'!T93))))</f>
        <v/>
      </c>
      <c r="W94" s="170"/>
    </row>
    <row r="95" spans="1:23" ht="34.5" customHeight="1" x14ac:dyDescent="0.2">
      <c r="A95" s="212"/>
      <c r="B95" s="35" t="str">
        <f>'Technical SDG'!B94</f>
        <v>Q6.3</v>
      </c>
      <c r="C95" s="106" t="str">
        <f>VLOOKUP(B95,'Chapter 6'!$C$6:$D$120,2,0)</f>
        <v>Jakým způsobem komunikuje organizace zainteresovaných stran na téma udržitelnosti?</v>
      </c>
      <c r="D95" s="107">
        <f>'Technical SDG'!C94</f>
        <v>3</v>
      </c>
      <c r="E95" s="107">
        <f t="shared" si="1"/>
        <v>16</v>
      </c>
      <c r="F95" s="113" t="str">
        <f>IF('Technical SDG'!D94="","",IF($D95="","please complete",IF($D95&gt;'Technical SDG'!D94-1,":-)",CONCATENATE("increase until ",'Technical SDG'!D94))))</f>
        <v/>
      </c>
      <c r="G95" s="113" t="str">
        <f>IF('Technical SDG'!E94="","",IF($D95="","please complete",IF($D95&gt;'Technical SDG'!E94-1,":-)",CONCATENATE("increase until ",'Technical SDG'!E94))))</f>
        <v/>
      </c>
      <c r="H95" s="113" t="str">
        <f>IF('Technical SDG'!F94="","",IF($D95="","please complete",IF($D95&gt;'Technical SDG'!F94-1,":-)",CONCATENATE("increase until ",'Technical SDG'!F94))))</f>
        <v/>
      </c>
      <c r="I95" s="113" t="str">
        <f>IF('Technical SDG'!G94="","",IF($D95="","please complete",IF($D95&gt;'Technical SDG'!G94-1,":-)",CONCATENATE("increase until ",'Technical SDG'!G94))))</f>
        <v/>
      </c>
      <c r="J95" s="113" t="str">
        <f>IF('Technical SDG'!H94="","",IF($D95="","please complete",IF($D95&gt;'Technical SDG'!H94-1,":-)",CONCATENATE("increase until ",'Technical SDG'!H94))))</f>
        <v/>
      </c>
      <c r="K95" s="113" t="str">
        <f>IF('Technical SDG'!I94="","",IF($D95="","please complete",IF($D95&gt;'Technical SDG'!I94-1,":-)",CONCATENATE("increase until ",'Technical SDG'!I94))))</f>
        <v/>
      </c>
      <c r="L95" s="113" t="str">
        <f>IF('Technical SDG'!J94="","",IF($D95="","please complete",IF($D95&gt;'Technical SDG'!J94-1,":-)",CONCATENATE("increase until ",'Technical SDG'!J94))))</f>
        <v/>
      </c>
      <c r="M95" s="113" t="str">
        <f>IF('Technical SDG'!K94="","",IF($D95="","please complete",IF($D95&gt;'Technical SDG'!K94-1,":-)",CONCATENATE("increase until ",'Technical SDG'!K94))))</f>
        <v/>
      </c>
      <c r="N95" s="113" t="str">
        <f>IF('Technical SDG'!L94="","",IF($D95="","please complete",IF($D95&gt;'Technical SDG'!L94-1,":-)",CONCATENATE("increase until ",'Technical SDG'!L94))))</f>
        <v/>
      </c>
      <c r="O95" s="113" t="str">
        <f>IF('Technical SDG'!M94="","",IF($D95="","please complete",IF($D95&gt;'Technical SDG'!M94-1,":-)",CONCATENATE("increase until ",'Technical SDG'!M94))))</f>
        <v/>
      </c>
      <c r="P95" s="113" t="str">
        <f>IF('Technical SDG'!N94="","",IF($D95="","please complete",IF($D95&gt;'Technical SDG'!N94-1,":-)",CONCATENATE("increase until ",'Technical SDG'!N94))))</f>
        <v/>
      </c>
      <c r="Q95" s="113" t="str">
        <f>IF('Technical SDG'!O94="","",IF($D95="","please complete",IF($D95&gt;'Technical SDG'!O94-1,":-)",CONCATENATE("increase until ",'Technical SDG'!O94))))</f>
        <v>:-)</v>
      </c>
      <c r="R95" s="113" t="str">
        <f>IF('Technical SDG'!P94="","",IF($D95="","please complete",IF($D95&gt;'Technical SDG'!P94-1,":-)",CONCATENATE("increase until ",'Technical SDG'!P94))))</f>
        <v/>
      </c>
      <c r="S95" s="113" t="str">
        <f>IF('Technical SDG'!Q94="","",IF($D95="","please complete",IF($D95&gt;'Technical SDG'!Q94-1,":-)",CONCATENATE("increase until ",'Technical SDG'!Q94))))</f>
        <v/>
      </c>
      <c r="T95" s="113" t="str">
        <f>IF('Technical SDG'!R94="","",IF($D95="","please complete",IF($D95&gt;'Technical SDG'!R94-1,":-)",CONCATENATE("increase until ",'Technical SDG'!R94))))</f>
        <v/>
      </c>
      <c r="U95" s="113" t="str">
        <f>IF('Technical SDG'!S94="","",IF($D95="","please complete",IF($D95&gt;'Technical SDG'!S94-1,":-)",CONCATENATE("increase until ",'Technical SDG'!S94))))</f>
        <v/>
      </c>
      <c r="V95" s="113" t="str">
        <f>IF('Technical SDG'!T94="","",IF($D95="","please complete",IF($D95&gt;'Technical SDG'!T94-1,":-)",CONCATENATE("increase until ",'Technical SDG'!T94))))</f>
        <v/>
      </c>
      <c r="W95" s="212"/>
    </row>
    <row r="96" spans="1:23" ht="34.5" customHeight="1" x14ac:dyDescent="0.2">
      <c r="A96" s="212"/>
      <c r="B96" s="35" t="str">
        <f>'Technical SDG'!B95</f>
        <v>Q6.4</v>
      </c>
      <c r="C96" s="106" t="str">
        <f>VLOOKUP(B96,'Chapter 6'!$C$6:$D$120,2,0)</f>
        <v>Má organizace zavedený proces navrhování výrobků s lepšími výsledky udržitelnosti?</v>
      </c>
      <c r="D96" s="107">
        <f>'Technical SDG'!C95</f>
        <v>2</v>
      </c>
      <c r="E96" s="107">
        <f t="shared" si="1"/>
        <v>16</v>
      </c>
      <c r="F96" s="113" t="str">
        <f>IF('Technical SDG'!D95="","",IF($D96="","please complete",IF($D96&gt;'Technical SDG'!D95-1,":-)",CONCATENATE("increase until ",'Technical SDG'!D95))))</f>
        <v/>
      </c>
      <c r="G96" s="113" t="str">
        <f>IF('Technical SDG'!E95="","",IF($D96="","please complete",IF($D96&gt;'Technical SDG'!E95-1,":-)",CONCATENATE("increase until ",'Technical SDG'!E95))))</f>
        <v/>
      </c>
      <c r="H96" s="113" t="str">
        <f>IF('Technical SDG'!F95="","",IF($D96="","please complete",IF($D96&gt;'Technical SDG'!F95-1,":-)",CONCATENATE("increase until ",'Technical SDG'!F95))))</f>
        <v/>
      </c>
      <c r="I96" s="113" t="str">
        <f>IF('Technical SDG'!G95="","",IF($D96="","please complete",IF($D96&gt;'Technical SDG'!G95-1,":-)",CONCATENATE("increase until ",'Technical SDG'!G95))))</f>
        <v/>
      </c>
      <c r="J96" s="113" t="str">
        <f>IF('Technical SDG'!H95="","",IF($D96="","please complete",IF($D96&gt;'Technical SDG'!H95-1,":-)",CONCATENATE("increase until ",'Technical SDG'!H95))))</f>
        <v/>
      </c>
      <c r="K96" s="113" t="str">
        <f>IF('Technical SDG'!I95="","",IF($D96="","please complete",IF($D96&gt;'Technical SDG'!I95-1,":-)",CONCATENATE("increase until ",'Technical SDG'!I95))))</f>
        <v/>
      </c>
      <c r="L96" s="113" t="str">
        <f>IF('Technical SDG'!J95="","",IF($D96="","please complete",IF($D96&gt;'Technical SDG'!J95-1,":-)",CONCATENATE("increase until ",'Technical SDG'!J95))))</f>
        <v/>
      </c>
      <c r="M96" s="113" t="str">
        <f>IF('Technical SDG'!K95="","",IF($D96="","please complete",IF($D96&gt;'Technical SDG'!K95-1,":-)",CONCATENATE("increase until ",'Technical SDG'!K95))))</f>
        <v/>
      </c>
      <c r="N96" s="113" t="str">
        <f>IF('Technical SDG'!L95="","",IF($D96="","please complete",IF($D96&gt;'Technical SDG'!L95-1,":-)",CONCATENATE("increase until ",'Technical SDG'!L95))))</f>
        <v/>
      </c>
      <c r="O96" s="113" t="str">
        <f>IF('Technical SDG'!M95="","",IF($D96="","please complete",IF($D96&gt;'Technical SDG'!M95-1,":-)",CONCATENATE("increase until ",'Technical SDG'!M95))))</f>
        <v/>
      </c>
      <c r="P96" s="113" t="str">
        <f>IF('Technical SDG'!N95="","",IF($D96="","please complete",IF($D96&gt;'Technical SDG'!N95-1,":-)",CONCATENATE("increase until ",'Technical SDG'!N95))))</f>
        <v/>
      </c>
      <c r="Q96" s="113" t="str">
        <f>IF('Technical SDG'!O95="","",IF($D96="","please complete",IF($D96&gt;'Technical SDG'!O95-1,":-)",CONCATENATE("increase until ",'Technical SDG'!O95))))</f>
        <v>increase until 3</v>
      </c>
      <c r="R96" s="113" t="str">
        <f>IF('Technical SDG'!P95="","",IF($D96="","please complete",IF($D96&gt;'Technical SDG'!P95-1,":-)",CONCATENATE("increase until ",'Technical SDG'!P95))))</f>
        <v/>
      </c>
      <c r="S96" s="113" t="str">
        <f>IF('Technical SDG'!Q95="","",IF($D96="","please complete",IF($D96&gt;'Technical SDG'!Q95-1,":-)",CONCATENATE("increase until ",'Technical SDG'!Q95))))</f>
        <v/>
      </c>
      <c r="T96" s="113" t="str">
        <f>IF('Technical SDG'!R95="","",IF($D96="","please complete",IF($D96&gt;'Technical SDG'!R95-1,":-)",CONCATENATE("increase until ",'Technical SDG'!R95))))</f>
        <v/>
      </c>
      <c r="U96" s="113" t="str">
        <f>IF('Technical SDG'!S95="","",IF($D96="","please complete",IF($D96&gt;'Technical SDG'!S95-1,":-)",CONCATENATE("increase until ",'Technical SDG'!S95))))</f>
        <v/>
      </c>
      <c r="V96" s="113" t="str">
        <f>IF('Technical SDG'!T95="","",IF($D96="","please complete",IF($D96&gt;'Technical SDG'!T95-1,":-)",CONCATENATE("increase until ",'Technical SDG'!T95))))</f>
        <v/>
      </c>
      <c r="W96" s="212"/>
    </row>
    <row r="97" spans="1:23" ht="34.5" customHeight="1" x14ac:dyDescent="0.2">
      <c r="A97" s="212"/>
      <c r="B97" s="35" t="str">
        <f>'Technical SDG'!B96</f>
        <v>Q6.5</v>
      </c>
      <c r="C97" s="106" t="str">
        <f>VLOOKUP(B97,'Chapter 6'!$C$6:$D$120,2,0)</f>
        <v>Jakým způsobem zvyšuje organizace efektivnost zdrojů ve svých výrobních procesech?</v>
      </c>
      <c r="D97" s="107">
        <f>'Technical SDG'!C96</f>
        <v>2</v>
      </c>
      <c r="E97" s="107">
        <f t="shared" si="1"/>
        <v>15</v>
      </c>
      <c r="F97" s="113" t="str">
        <f>IF('Technical SDG'!D96="","",IF($D97="","please complete",IF($D97&gt;'Technical SDG'!D96-1,":-)",CONCATENATE("increase until ",'Technical SDG'!D96))))</f>
        <v/>
      </c>
      <c r="G97" s="113" t="str">
        <f>IF('Technical SDG'!E96="","",IF($D97="","please complete",IF($D97&gt;'Technical SDG'!E96-1,":-)",CONCATENATE("increase until ",'Technical SDG'!E96))))</f>
        <v/>
      </c>
      <c r="H97" s="113" t="str">
        <f>IF('Technical SDG'!F96="","",IF($D97="","please complete",IF($D97&gt;'Technical SDG'!F96-1,":-)",CONCATENATE("increase until ",'Technical SDG'!F96))))</f>
        <v/>
      </c>
      <c r="I97" s="113" t="str">
        <f>IF('Technical SDG'!G96="","",IF($D97="","please complete",IF($D97&gt;'Technical SDG'!G96-1,":-)",CONCATENATE("increase until ",'Technical SDG'!G96))))</f>
        <v/>
      </c>
      <c r="J97" s="113" t="str">
        <f>IF('Technical SDG'!H96="","",IF($D97="","please complete",IF($D97&gt;'Technical SDG'!H96-1,":-)",CONCATENATE("increase until ",'Technical SDG'!H96))))</f>
        <v/>
      </c>
      <c r="K97" s="113" t="str">
        <f>IF('Technical SDG'!I96="","",IF($D97="","please complete",IF($D97&gt;'Technical SDG'!I96-1,":-)",CONCATENATE("increase until ",'Technical SDG'!I96))))</f>
        <v/>
      </c>
      <c r="L97" s="113" t="str">
        <f>IF('Technical SDG'!J96="","",IF($D97="","please complete",IF($D97&gt;'Technical SDG'!J96-1,":-)",CONCATENATE("increase until ",'Technical SDG'!J96))))</f>
        <v/>
      </c>
      <c r="M97" s="113" t="str">
        <f>IF('Technical SDG'!K96="","",IF($D97="","please complete",IF($D97&gt;'Technical SDG'!K96-1,":-)",CONCATENATE("increase until ",'Technical SDG'!K96))))</f>
        <v>increase until 3</v>
      </c>
      <c r="N97" s="113" t="str">
        <f>IF('Technical SDG'!L96="","",IF($D97="","please complete",IF($D97&gt;'Technical SDG'!L96-1,":-)",CONCATENATE("increase until ",'Technical SDG'!L96))))</f>
        <v/>
      </c>
      <c r="O97" s="113" t="str">
        <f>IF('Technical SDG'!M96="","",IF($D97="","please complete",IF($D97&gt;'Technical SDG'!M96-1,":-)",CONCATENATE("increase until ",'Technical SDG'!M96))))</f>
        <v/>
      </c>
      <c r="P97" s="113" t="str">
        <f>IF('Technical SDG'!N96="","",IF($D97="","please complete",IF($D97&gt;'Technical SDG'!N96-1,":-)",CONCATENATE("increase until ",'Technical SDG'!N96))))</f>
        <v/>
      </c>
      <c r="Q97" s="113" t="str">
        <f>IF('Technical SDG'!O96="","",IF($D97="","please complete",IF($D97&gt;'Technical SDG'!O96-1,":-)",CONCATENATE("increase until ",'Technical SDG'!O96))))</f>
        <v>increase until 3</v>
      </c>
      <c r="R97" s="113" t="str">
        <f>IF('Technical SDG'!P96="","",IF($D97="","please complete",IF($D97&gt;'Technical SDG'!P96-1,":-)",CONCATENATE("increase until ",'Technical SDG'!P96))))</f>
        <v/>
      </c>
      <c r="S97" s="113" t="str">
        <f>IF('Technical SDG'!Q96="","",IF($D97="","please complete",IF($D97&gt;'Technical SDG'!Q96-1,":-)",CONCATENATE("increase until ",'Technical SDG'!Q96))))</f>
        <v/>
      </c>
      <c r="T97" s="113" t="str">
        <f>IF('Technical SDG'!R96="","",IF($D97="","please complete",IF($D97&gt;'Technical SDG'!R96-1,":-)",CONCATENATE("increase until ",'Technical SDG'!R96))))</f>
        <v/>
      </c>
      <c r="U97" s="113" t="str">
        <f>IF('Technical SDG'!S96="","",IF($D97="","please complete",IF($D97&gt;'Technical SDG'!S96-1,":-)",CONCATENATE("increase until ",'Technical SDG'!S96))))</f>
        <v/>
      </c>
      <c r="V97" s="113" t="str">
        <f>IF('Technical SDG'!T96="","",IF($D97="","please complete",IF($D97&gt;'Technical SDG'!T96-1,":-)",CONCATENATE("increase until ",'Technical SDG'!T96))))</f>
        <v/>
      </c>
      <c r="W97" s="212"/>
    </row>
    <row r="98" spans="1:23" ht="34.5" customHeight="1" x14ac:dyDescent="0.2">
      <c r="A98" s="212"/>
      <c r="B98" s="35" t="str">
        <f>'Technical SDG'!B97</f>
        <v>Q6.6</v>
      </c>
      <c r="C98" s="106" t="str">
        <f>VLOOKUP(B98,'Chapter 6'!$C$6:$D$120,2,0)</f>
        <v>Jakým způsobem stimuluje organizace oběhové hospodářství prostřednictvím svých produktů?</v>
      </c>
      <c r="D98" s="107">
        <f>'Technical SDG'!C97</f>
        <v>3</v>
      </c>
      <c r="E98" s="107">
        <f t="shared" si="1"/>
        <v>15</v>
      </c>
      <c r="F98" s="113" t="str">
        <f>IF('Technical SDG'!D97="","",IF($D98="","please complete",IF($D98&gt;'Technical SDG'!D97-1,":-)",CONCATENATE("increase until ",'Technical SDG'!D97))))</f>
        <v/>
      </c>
      <c r="G98" s="113" t="str">
        <f>IF('Technical SDG'!E97="","",IF($D98="","please complete",IF($D98&gt;'Technical SDG'!E97-1,":-)",CONCATENATE("increase until ",'Technical SDG'!E97))))</f>
        <v/>
      </c>
      <c r="H98" s="113" t="str">
        <f>IF('Technical SDG'!F97="","",IF($D98="","please complete",IF($D98&gt;'Technical SDG'!F97-1,":-)",CONCATENATE("increase until ",'Technical SDG'!F97))))</f>
        <v/>
      </c>
      <c r="I98" s="113" t="str">
        <f>IF('Technical SDG'!G97="","",IF($D98="","please complete",IF($D98&gt;'Technical SDG'!G97-1,":-)",CONCATENATE("increase until ",'Technical SDG'!G97))))</f>
        <v/>
      </c>
      <c r="J98" s="113" t="str">
        <f>IF('Technical SDG'!H97="","",IF($D98="","please complete",IF($D98&gt;'Technical SDG'!H97-1,":-)",CONCATENATE("increase until ",'Technical SDG'!H97))))</f>
        <v/>
      </c>
      <c r="K98" s="113" t="str">
        <f>IF('Technical SDG'!I97="","",IF($D98="","please complete",IF($D98&gt;'Technical SDG'!I97-1,":-)",CONCATENATE("increase until ",'Technical SDG'!I97))))</f>
        <v/>
      </c>
      <c r="L98" s="113" t="str">
        <f>IF('Technical SDG'!J97="","",IF($D98="","please complete",IF($D98&gt;'Technical SDG'!J97-1,":-)",CONCATENATE("increase until ",'Technical SDG'!J97))))</f>
        <v/>
      </c>
      <c r="M98" s="113" t="str">
        <f>IF('Technical SDG'!K97="","",IF($D98="","please complete",IF($D98&gt;'Technical SDG'!K97-1,":-)",CONCATENATE("increase until ",'Technical SDG'!K97))))</f>
        <v>:-)</v>
      </c>
      <c r="N98" s="113" t="str">
        <f>IF('Technical SDG'!L97="","",IF($D98="","please complete",IF($D98&gt;'Technical SDG'!L97-1,":-)",CONCATENATE("increase until ",'Technical SDG'!L97))))</f>
        <v/>
      </c>
      <c r="O98" s="113" t="str">
        <f>IF('Technical SDG'!M97="","",IF($D98="","please complete",IF($D98&gt;'Technical SDG'!M97-1,":-)",CONCATENATE("increase until ",'Technical SDG'!M97))))</f>
        <v/>
      </c>
      <c r="P98" s="113" t="str">
        <f>IF('Technical SDG'!N97="","",IF($D98="","please complete",IF($D98&gt;'Technical SDG'!N97-1,":-)",CONCATENATE("increase until ",'Technical SDG'!N97))))</f>
        <v/>
      </c>
      <c r="Q98" s="113" t="str">
        <f>IF('Technical SDG'!O97="","",IF($D98="","please complete",IF($D98&gt;'Technical SDG'!O97-1,":-)",CONCATENATE("increase until ",'Technical SDG'!O97))))</f>
        <v>:-)</v>
      </c>
      <c r="R98" s="113" t="str">
        <f>IF('Technical SDG'!P97="","",IF($D98="","please complete",IF($D98&gt;'Technical SDG'!P97-1,":-)",CONCATENATE("increase until ",'Technical SDG'!P97))))</f>
        <v/>
      </c>
      <c r="S98" s="113" t="str">
        <f>IF('Technical SDG'!Q97="","",IF($D98="","please complete",IF($D98&gt;'Technical SDG'!Q97-1,":-)",CONCATENATE("increase until ",'Technical SDG'!Q97))))</f>
        <v/>
      </c>
      <c r="T98" s="113" t="str">
        <f>IF('Technical SDG'!R97="","",IF($D98="","please complete",IF($D98&gt;'Technical SDG'!R97-1,":-)",CONCATENATE("increase until ",'Technical SDG'!R97))))</f>
        <v/>
      </c>
      <c r="U98" s="113" t="str">
        <f>IF('Technical SDG'!S97="","",IF($D98="","please complete",IF($D98&gt;'Technical SDG'!S97-1,":-)",CONCATENATE("increase until ",'Technical SDG'!S97))))</f>
        <v/>
      </c>
      <c r="V98" s="113" t="str">
        <f>IF('Technical SDG'!T97="","",IF($D98="","please complete",IF($D98&gt;'Technical SDG'!T97-1,":-)",CONCATENATE("increase until ",'Technical SDG'!T97))))</f>
        <v/>
      </c>
      <c r="W98" s="212"/>
    </row>
    <row r="99" spans="1:23" ht="34.5" customHeight="1" x14ac:dyDescent="0.2">
      <c r="A99" s="212"/>
      <c r="B99" s="35" t="str">
        <f>'Technical SDG'!B98</f>
        <v>Q6.7</v>
      </c>
      <c r="C99" s="106" t="str">
        <f>VLOOKUP(B99,'Chapter 6'!$C$6:$D$120,2,0)</f>
        <v>Jakým způsobem podporuje organizace inovace při vývoji produktů a řešení, které odpovídají výzvám udržitelnosti?</v>
      </c>
      <c r="D99" s="107">
        <f>'Technical SDG'!C98</f>
        <v>4</v>
      </c>
      <c r="E99" s="107">
        <f t="shared" si="1"/>
        <v>15</v>
      </c>
      <c r="F99" s="113" t="str">
        <f>IF('Technical SDG'!D98="","",IF($D99="","please complete",IF($D99&gt;'Technical SDG'!D98-1,":-)",CONCATENATE("increase until ",'Technical SDG'!D98))))</f>
        <v/>
      </c>
      <c r="G99" s="113" t="str">
        <f>IF('Technical SDG'!E98="","",IF($D99="","please complete",IF($D99&gt;'Technical SDG'!E98-1,":-)",CONCATENATE("increase until ",'Technical SDG'!E98))))</f>
        <v/>
      </c>
      <c r="H99" s="113" t="str">
        <f>IF('Technical SDG'!F98="","",IF($D99="","please complete",IF($D99&gt;'Technical SDG'!F98-1,":-)",CONCATENATE("increase until ",'Technical SDG'!F98))))</f>
        <v/>
      </c>
      <c r="I99" s="113" t="str">
        <f>IF('Technical SDG'!G98="","",IF($D99="","please complete",IF($D99&gt;'Technical SDG'!G98-1,":-)",CONCATENATE("increase until ",'Technical SDG'!G98))))</f>
        <v/>
      </c>
      <c r="J99" s="113" t="str">
        <f>IF('Technical SDG'!H98="","",IF($D99="","please complete",IF($D99&gt;'Technical SDG'!H98-1,":-)",CONCATENATE("increase until ",'Technical SDG'!H98))))</f>
        <v/>
      </c>
      <c r="K99" s="113" t="str">
        <f>IF('Technical SDG'!I98="","",IF($D99="","please complete",IF($D99&gt;'Technical SDG'!I98-1,":-)",CONCATENATE("increase until ",'Technical SDG'!I98))))</f>
        <v/>
      </c>
      <c r="L99" s="113" t="str">
        <f>IF('Technical SDG'!J98="","",IF($D99="","please complete",IF($D99&gt;'Technical SDG'!J98-1,":-)",CONCATENATE("increase until ",'Technical SDG'!J98))))</f>
        <v/>
      </c>
      <c r="M99" s="113" t="str">
        <f>IF('Technical SDG'!K98="","",IF($D99="","please complete",IF($D99&gt;'Technical SDG'!K98-1,":-)",CONCATENATE("increase until ",'Technical SDG'!K98))))</f>
        <v>:-)</v>
      </c>
      <c r="N99" s="113" t="str">
        <f>IF('Technical SDG'!L98="","",IF($D99="","please complete",IF($D99&gt;'Technical SDG'!L98-1,":-)",CONCATENATE("increase until ",'Technical SDG'!L98))))</f>
        <v/>
      </c>
      <c r="O99" s="113" t="str">
        <f>IF('Technical SDG'!M98="","",IF($D99="","please complete",IF($D99&gt;'Technical SDG'!M98-1,":-)",CONCATENATE("increase until ",'Technical SDG'!M98))))</f>
        <v/>
      </c>
      <c r="P99" s="113" t="str">
        <f>IF('Technical SDG'!N98="","",IF($D99="","please complete",IF($D99&gt;'Technical SDG'!N98-1,":-)",CONCATENATE("increase until ",'Technical SDG'!N98))))</f>
        <v/>
      </c>
      <c r="Q99" s="113" t="str">
        <f>IF('Technical SDG'!O98="","",IF($D99="","please complete",IF($D99&gt;'Technical SDG'!O98-1,":-)",CONCATENATE("increase until ",'Technical SDG'!O98))))</f>
        <v>:-)</v>
      </c>
      <c r="R99" s="113" t="str">
        <f>IF('Technical SDG'!P98="","",IF($D99="","please complete",IF($D99&gt;'Technical SDG'!P98-1,":-)",CONCATENATE("increase until ",'Technical SDG'!P98))))</f>
        <v/>
      </c>
      <c r="S99" s="113" t="str">
        <f>IF('Technical SDG'!Q98="","",IF($D99="","please complete",IF($D99&gt;'Technical SDG'!Q98-1,":-)",CONCATENATE("increase until ",'Technical SDG'!Q98))))</f>
        <v/>
      </c>
      <c r="T99" s="113" t="str">
        <f>IF('Technical SDG'!R98="","",IF($D99="","please complete",IF($D99&gt;'Technical SDG'!R98-1,":-)",CONCATENATE("increase until ",'Technical SDG'!R98))))</f>
        <v/>
      </c>
      <c r="U99" s="113" t="str">
        <f>IF('Technical SDG'!S98="","",IF($D99="","please complete",IF($D99&gt;'Technical SDG'!S98-1,":-)",CONCATENATE("increase until ",'Technical SDG'!S98))))</f>
        <v/>
      </c>
      <c r="V99" s="113" t="str">
        <f>IF('Technical SDG'!T98="","",IF($D99="","please complete",IF($D99&gt;'Technical SDG'!T98-1,":-)",CONCATENATE("increase until ",'Technical SDG'!T98))))</f>
        <v/>
      </c>
      <c r="W99" s="212"/>
    </row>
    <row r="100" spans="1:23" ht="34.5" hidden="1" customHeight="1" x14ac:dyDescent="0.2">
      <c r="A100" s="212"/>
      <c r="B100" s="35" t="str">
        <f>'Technical SDG'!B99</f>
        <v>Q6.8</v>
      </c>
      <c r="C100" s="106" t="str">
        <f>VLOOKUP(B100,'Chapter 6'!$C$6:$D$120,2,0)</f>
        <v>Jakým způsobem stimuluje organizace inovaci a spolupráci?</v>
      </c>
      <c r="D100" s="107">
        <f>'Technical SDG'!C99</f>
        <v>3</v>
      </c>
      <c r="E100" s="107">
        <f t="shared" si="1"/>
        <v>17</v>
      </c>
      <c r="F100" s="113" t="str">
        <f>IF('Technical SDG'!D99="","",IF($D100="","please complete",IF($D100&gt;'Technical SDG'!D99-1,":-)",CONCATENATE("increase until ",'Technical SDG'!D99))))</f>
        <v/>
      </c>
      <c r="G100" s="113" t="str">
        <f>IF('Technical SDG'!E99="","",IF($D100="","please complete",IF($D100&gt;'Technical SDG'!E99-1,":-)",CONCATENATE("increase until ",'Technical SDG'!E99))))</f>
        <v/>
      </c>
      <c r="H100" s="113" t="str">
        <f>IF('Technical SDG'!F99="","",IF($D100="","please complete",IF($D100&gt;'Technical SDG'!F99-1,":-)",CONCATENATE("increase until ",'Technical SDG'!F99))))</f>
        <v/>
      </c>
      <c r="I100" s="113" t="str">
        <f>IF('Technical SDG'!G99="","",IF($D100="","please complete",IF($D100&gt;'Technical SDG'!G99-1,":-)",CONCATENATE("increase until ",'Technical SDG'!G99))))</f>
        <v/>
      </c>
      <c r="J100" s="113" t="str">
        <f>IF('Technical SDG'!H99="","",IF($D100="","please complete",IF($D100&gt;'Technical SDG'!H99-1,":-)",CONCATENATE("increase until ",'Technical SDG'!H99))))</f>
        <v/>
      </c>
      <c r="K100" s="113" t="str">
        <f>IF('Technical SDG'!I99="","",IF($D100="","please complete",IF($D100&gt;'Technical SDG'!I99-1,":-)",CONCATENATE("increase until ",'Technical SDG'!I99))))</f>
        <v/>
      </c>
      <c r="L100" s="113" t="str">
        <f>IF('Technical SDG'!J99="","",IF($D100="","please complete",IF($D100&gt;'Technical SDG'!J99-1,":-)",CONCATENATE("increase until ",'Technical SDG'!J99))))</f>
        <v/>
      </c>
      <c r="M100" s="113" t="str">
        <f>IF('Technical SDG'!K99="","",IF($D100="","please complete",IF($D100&gt;'Technical SDG'!K99-1,":-)",CONCATENATE("increase until ",'Technical SDG'!K99))))</f>
        <v/>
      </c>
      <c r="N100" s="113" t="str">
        <f>IF('Technical SDG'!L99="","",IF($D100="","please complete",IF($D100&gt;'Technical SDG'!L99-1,":-)",CONCATENATE("increase until ",'Technical SDG'!L99))))</f>
        <v/>
      </c>
      <c r="O100" s="113" t="str">
        <f>IF('Technical SDG'!M99="","",IF($D100="","please complete",IF($D100&gt;'Technical SDG'!M99-1,":-)",CONCATENATE("increase until ",'Technical SDG'!M99))))</f>
        <v/>
      </c>
      <c r="P100" s="113" t="str">
        <f>IF('Technical SDG'!N99="","",IF($D100="","please complete",IF($D100&gt;'Technical SDG'!N99-1,":-)",CONCATENATE("increase until ",'Technical SDG'!N99))))</f>
        <v/>
      </c>
      <c r="Q100" s="113" t="str">
        <f>IF('Technical SDG'!O99="","",IF($D100="","please complete",IF($D100&gt;'Technical SDG'!O99-1,":-)",CONCATENATE("increase until ",'Technical SDG'!O99))))</f>
        <v/>
      </c>
      <c r="R100" s="113" t="str">
        <f>IF('Technical SDG'!P99="","",IF($D100="","please complete",IF($D100&gt;'Technical SDG'!P99-1,":-)",CONCATENATE("increase until ",'Technical SDG'!P99))))</f>
        <v/>
      </c>
      <c r="S100" s="113" t="str">
        <f>IF('Technical SDG'!Q99="","",IF($D100="","please complete",IF($D100&gt;'Technical SDG'!Q99-1,":-)",CONCATENATE("increase until ",'Technical SDG'!Q99))))</f>
        <v/>
      </c>
      <c r="T100" s="113" t="str">
        <f>IF('Technical SDG'!R99="","",IF($D100="","please complete",IF($D100&gt;'Technical SDG'!R99-1,":-)",CONCATENATE("increase until ",'Technical SDG'!R99))))</f>
        <v/>
      </c>
      <c r="U100" s="113" t="str">
        <f>IF('Technical SDG'!S99="","",IF($D100="","please complete",IF($D100&gt;'Technical SDG'!S99-1,":-)",CONCATENATE("increase until ",'Technical SDG'!S99))))</f>
        <v/>
      </c>
      <c r="V100" s="113" t="str">
        <f>IF('Technical SDG'!T99="","",IF($D100="","please complete",IF($D100&gt;'Technical SDG'!T99-1,":-)",CONCATENATE("increase until ",'Technical SDG'!T99))))</f>
        <v/>
      </c>
      <c r="W100" s="170"/>
    </row>
    <row r="101" spans="1:23" ht="34.5" customHeight="1" x14ac:dyDescent="0.2">
      <c r="A101" s="212"/>
      <c r="B101" s="35" t="str">
        <f>'Technical SDG'!B100</f>
        <v>Q6.9</v>
      </c>
      <c r="C101" s="106" t="str">
        <f>VLOOKUP(B101,'Chapter 6'!$C$6:$D$120,2,0)</f>
        <v>Jakým způsobem podporuje organizace udržitelné způsoby spotřeby?</v>
      </c>
      <c r="D101" s="107">
        <f>'Technical SDG'!C100</f>
        <v>3</v>
      </c>
      <c r="E101" s="107">
        <f t="shared" si="1"/>
        <v>16</v>
      </c>
      <c r="F101" s="113" t="str">
        <f>IF('Technical SDG'!D100="","",IF($D101="","please complete",IF($D101&gt;'Technical SDG'!D100-1,":-)",CONCATENATE("increase until ",'Technical SDG'!D100))))</f>
        <v/>
      </c>
      <c r="G101" s="113" t="str">
        <f>IF('Technical SDG'!E100="","",IF($D101="","please complete",IF($D101&gt;'Technical SDG'!E100-1,":-)",CONCATENATE("increase until ",'Technical SDG'!E100))))</f>
        <v/>
      </c>
      <c r="H101" s="113" t="str">
        <f>IF('Technical SDG'!F100="","",IF($D101="","please complete",IF($D101&gt;'Technical SDG'!F100-1,":-)",CONCATENATE("increase until ",'Technical SDG'!F100))))</f>
        <v/>
      </c>
      <c r="I101" s="113" t="str">
        <f>IF('Technical SDG'!G100="","",IF($D101="","please complete",IF($D101&gt;'Technical SDG'!G100-1,":-)",CONCATENATE("increase until ",'Technical SDG'!G100))))</f>
        <v/>
      </c>
      <c r="J101" s="113" t="str">
        <f>IF('Technical SDG'!H100="","",IF($D101="","please complete",IF($D101&gt;'Technical SDG'!H100-1,":-)",CONCATENATE("increase until ",'Technical SDG'!H100))))</f>
        <v/>
      </c>
      <c r="K101" s="113" t="str">
        <f>IF('Technical SDG'!I100="","",IF($D101="","please complete",IF($D101&gt;'Technical SDG'!I100-1,":-)",CONCATENATE("increase until ",'Technical SDG'!I100))))</f>
        <v/>
      </c>
      <c r="L101" s="113" t="str">
        <f>IF('Technical SDG'!J100="","",IF($D101="","please complete",IF($D101&gt;'Technical SDG'!J100-1,":-)",CONCATENATE("increase until ",'Technical SDG'!J100))))</f>
        <v/>
      </c>
      <c r="M101" s="113" t="str">
        <f>IF('Technical SDG'!K100="","",IF($D101="","please complete",IF($D101&gt;'Technical SDG'!K100-1,":-)",CONCATENATE("increase until ",'Technical SDG'!K100))))</f>
        <v>:-)</v>
      </c>
      <c r="N101" s="113" t="str">
        <f>IF('Technical SDG'!L100="","",IF($D101="","please complete",IF($D101&gt;'Technical SDG'!L100-1,":-)",CONCATENATE("increase until ",'Technical SDG'!L100))))</f>
        <v/>
      </c>
      <c r="O101" s="113" t="str">
        <f>IF('Technical SDG'!M100="","",IF($D101="","please complete",IF($D101&gt;'Technical SDG'!M100-1,":-)",CONCATENATE("increase until ",'Technical SDG'!M100))))</f>
        <v/>
      </c>
      <c r="P101" s="113" t="str">
        <f>IF('Technical SDG'!N100="","",IF($D101="","please complete",IF($D101&gt;'Technical SDG'!N100-1,":-)",CONCATENATE("increase until ",'Technical SDG'!N100))))</f>
        <v/>
      </c>
      <c r="Q101" s="113" t="str">
        <f>IF('Technical SDG'!O100="","",IF($D101="","please complete",IF($D101&gt;'Technical SDG'!O100-1,":-)",CONCATENATE("increase until ",'Technical SDG'!O100))))</f>
        <v/>
      </c>
      <c r="R101" s="113" t="str">
        <f>IF('Technical SDG'!P100="","",IF($D101="","please complete",IF($D101&gt;'Technical SDG'!P100-1,":-)",CONCATENATE("increase until ",'Technical SDG'!P100))))</f>
        <v/>
      </c>
      <c r="S101" s="113" t="str">
        <f>IF('Technical SDG'!Q100="","",IF($D101="","please complete",IF($D101&gt;'Technical SDG'!Q100-1,":-)",CONCATENATE("increase until ",'Technical SDG'!Q100))))</f>
        <v/>
      </c>
      <c r="T101" s="113" t="str">
        <f>IF('Technical SDG'!R100="","",IF($D101="","please complete",IF($D101&gt;'Technical SDG'!R100-1,":-)",CONCATENATE("increase until ",'Technical SDG'!R100))))</f>
        <v/>
      </c>
      <c r="U101" s="113" t="str">
        <f>IF('Technical SDG'!S100="","",IF($D101="","please complete",IF($D101&gt;'Technical SDG'!S100-1,":-)",CONCATENATE("increase until ",'Technical SDG'!S100))))</f>
        <v/>
      </c>
      <c r="V101" s="113" t="str">
        <f>IF('Technical SDG'!T100="","",IF($D101="","please complete",IF($D101&gt;'Technical SDG'!T100-1,":-)",CONCATENATE("increase until ",'Technical SDG'!T100))))</f>
        <v/>
      </c>
      <c r="W101" s="212"/>
    </row>
    <row r="102" spans="1:23" ht="34.5" customHeight="1" x14ac:dyDescent="0.2">
      <c r="A102" s="212"/>
      <c r="B102" s="35" t="str">
        <f>'Technical SDG'!B101</f>
        <v>Q6.10</v>
      </c>
      <c r="C102" s="106" t="str">
        <f>VLOOKUP(B102,'Chapter 6'!$C$6:$D$120,2,0)</f>
        <v>Jakým způsobem organizace kontroluje a optimalizuje spotřebu vody?</v>
      </c>
      <c r="D102" s="107">
        <f>'Technical SDG'!C101</f>
        <v>4</v>
      </c>
      <c r="E102" s="107">
        <f t="shared" si="1"/>
        <v>13</v>
      </c>
      <c r="F102" s="113" t="str">
        <f>IF('Technical SDG'!D101="","",IF($D102="","please complete",IF($D102&gt;'Technical SDG'!D101-1,":-)",CONCATENATE("increase until ",'Technical SDG'!D101))))</f>
        <v/>
      </c>
      <c r="G102" s="113" t="str">
        <f>IF('Technical SDG'!E101="","",IF($D102="","please complete",IF($D102&gt;'Technical SDG'!E101-1,":-)",CONCATENATE("increase until ",'Technical SDG'!E101))))</f>
        <v/>
      </c>
      <c r="H102" s="113" t="str">
        <f>IF('Technical SDG'!F101="","",IF($D102="","please complete",IF($D102&gt;'Technical SDG'!F101-1,":-)",CONCATENATE("increase until ",'Technical SDG'!F101))))</f>
        <v/>
      </c>
      <c r="I102" s="113" t="str">
        <f>IF('Technical SDG'!G101="","",IF($D102="","please complete",IF($D102&gt;'Technical SDG'!G101-1,":-)",CONCATENATE("increase until ",'Technical SDG'!G101))))</f>
        <v/>
      </c>
      <c r="J102" s="113" t="str">
        <f>IF('Technical SDG'!H101="","",IF($D102="","please complete",IF($D102&gt;'Technical SDG'!H101-1,":-)",CONCATENATE("increase until ",'Technical SDG'!H101))))</f>
        <v/>
      </c>
      <c r="K102" s="113" t="str">
        <f>IF('Technical SDG'!I101="","",IF($D102="","please complete",IF($D102&gt;'Technical SDG'!I101-1,":-)",CONCATENATE("increase until ",'Technical SDG'!I101))))</f>
        <v>:-)</v>
      </c>
      <c r="L102" s="113" t="str">
        <f>IF('Technical SDG'!J101="","",IF($D102="","please complete",IF($D102&gt;'Technical SDG'!J101-1,":-)",CONCATENATE("increase until ",'Technical SDG'!J101))))</f>
        <v/>
      </c>
      <c r="M102" s="113" t="str">
        <f>IF('Technical SDG'!K101="","",IF($D102="","please complete",IF($D102&gt;'Technical SDG'!K101-1,":-)",CONCATENATE("increase until ",'Technical SDG'!K101))))</f>
        <v>:-)</v>
      </c>
      <c r="N102" s="113" t="str">
        <f>IF('Technical SDG'!L101="","",IF($D102="","please complete",IF($D102&gt;'Technical SDG'!L101-1,":-)",CONCATENATE("increase until ",'Technical SDG'!L101))))</f>
        <v>:-)</v>
      </c>
      <c r="O102" s="113" t="str">
        <f>IF('Technical SDG'!M101="","",IF($D102="","please complete",IF($D102&gt;'Technical SDG'!M101-1,":-)",CONCATENATE("increase until ",'Technical SDG'!M101))))</f>
        <v/>
      </c>
      <c r="P102" s="113" t="str">
        <f>IF('Technical SDG'!N101="","",IF($D102="","please complete",IF($D102&gt;'Technical SDG'!N101-1,":-)",CONCATENATE("increase until ",'Technical SDG'!N101))))</f>
        <v/>
      </c>
      <c r="Q102" s="113" t="str">
        <f>IF('Technical SDG'!O101="","",IF($D102="","please complete",IF($D102&gt;'Technical SDG'!O101-1,":-)",CONCATENATE("increase until ",'Technical SDG'!O101))))</f>
        <v>:-)</v>
      </c>
      <c r="R102" s="113" t="str">
        <f>IF('Technical SDG'!P101="","",IF($D102="","please complete",IF($D102&gt;'Technical SDG'!P101-1,":-)",CONCATENATE("increase until ",'Technical SDG'!P101))))</f>
        <v/>
      </c>
      <c r="S102" s="113" t="str">
        <f>IF('Technical SDG'!Q101="","",IF($D102="","please complete",IF($D102&gt;'Technical SDG'!Q101-1,":-)",CONCATENATE("increase until ",'Technical SDG'!Q101))))</f>
        <v/>
      </c>
      <c r="T102" s="113" t="str">
        <f>IF('Technical SDG'!R101="","",IF($D102="","please complete",IF($D102&gt;'Technical SDG'!R101-1,":-)",CONCATENATE("increase until ",'Technical SDG'!R101))))</f>
        <v/>
      </c>
      <c r="U102" s="113" t="str">
        <f>IF('Technical SDG'!S101="","",IF($D102="","please complete",IF($D102&gt;'Technical SDG'!S101-1,":-)",CONCATENATE("increase until ",'Technical SDG'!S101))))</f>
        <v/>
      </c>
      <c r="V102" s="113" t="str">
        <f>IF('Technical SDG'!T101="","",IF($D102="","please complete",IF($D102&gt;'Technical SDG'!T101-1,":-)",CONCATENATE("increase until ",'Technical SDG'!T101))))</f>
        <v/>
      </c>
      <c r="W102" s="212"/>
    </row>
    <row r="103" spans="1:23" ht="34.5" customHeight="1" x14ac:dyDescent="0.2">
      <c r="A103" s="212"/>
      <c r="B103" s="35" t="str">
        <f>'Technical SDG'!B102</f>
        <v>Q6.11</v>
      </c>
      <c r="C103" s="106" t="str">
        <f>VLOOKUP(B103,'Chapter 6'!$C$6:$D$120,2,0)</f>
        <v>Jakým způsobem se řídí vliv organizace na biodiverzitu a ekosystém?</v>
      </c>
      <c r="D103" s="107">
        <f>'Technical SDG'!C102</f>
        <v>2</v>
      </c>
      <c r="E103" s="107">
        <f t="shared" si="1"/>
        <v>12</v>
      </c>
      <c r="F103" s="113" t="str">
        <f>IF('Technical SDG'!D102="","",IF($D103="","please complete",IF($D103&gt;'Technical SDG'!D102-1,":-)",CONCATENATE("increase until ",'Technical SDG'!D102))))</f>
        <v/>
      </c>
      <c r="G103" s="113" t="str">
        <f>IF('Technical SDG'!E102="","",IF($D103="","please complete",IF($D103&gt;'Technical SDG'!E102-1,":-)",CONCATENATE("increase until ",'Technical SDG'!E102))))</f>
        <v/>
      </c>
      <c r="H103" s="113" t="str">
        <f>IF('Technical SDG'!F102="","",IF($D103="","please complete",IF($D103&gt;'Technical SDG'!F102-1,":-)",CONCATENATE("increase until ",'Technical SDG'!F102))))</f>
        <v/>
      </c>
      <c r="I103" s="113" t="str">
        <f>IF('Technical SDG'!G102="","",IF($D103="","please complete",IF($D103&gt;'Technical SDG'!G102-1,":-)",CONCATENATE("increase until ",'Technical SDG'!G102))))</f>
        <v/>
      </c>
      <c r="J103" s="113" t="str">
        <f>IF('Technical SDG'!H102="","",IF($D103="","please complete",IF($D103&gt;'Technical SDG'!H102-1,":-)",CONCATENATE("increase until ",'Technical SDG'!H102))))</f>
        <v/>
      </c>
      <c r="K103" s="113" t="str">
        <f>IF('Technical SDG'!I102="","",IF($D103="","please complete",IF($D103&gt;'Technical SDG'!I102-1,":-)",CONCATENATE("increase until ",'Technical SDG'!I102))))</f>
        <v>increase until 3</v>
      </c>
      <c r="L103" s="113" t="str">
        <f>IF('Technical SDG'!J102="","",IF($D103="","please complete",IF($D103&gt;'Technical SDG'!J102-1,":-)",CONCATENATE("increase until ",'Technical SDG'!J102))))</f>
        <v/>
      </c>
      <c r="M103" s="113" t="str">
        <f>IF('Technical SDG'!K102="","",IF($D103="","please complete",IF($D103&gt;'Technical SDG'!K102-1,":-)",CONCATENATE("increase until ",'Technical SDG'!K102))))</f>
        <v>increase until 3</v>
      </c>
      <c r="N103" s="113" t="str">
        <f>IF('Technical SDG'!L102="","",IF($D103="","please complete",IF($D103&gt;'Technical SDG'!L102-1,":-)",CONCATENATE("increase until ",'Technical SDG'!L102))))</f>
        <v>increase until 3</v>
      </c>
      <c r="O103" s="113" t="str">
        <f>IF('Technical SDG'!M102="","",IF($D103="","please complete",IF($D103&gt;'Technical SDG'!M102-1,":-)",CONCATENATE("increase until ",'Technical SDG'!M102))))</f>
        <v/>
      </c>
      <c r="P103" s="113" t="str">
        <f>IF('Technical SDG'!N102="","",IF($D103="","please complete",IF($D103&gt;'Technical SDG'!N102-1,":-)",CONCATENATE("increase until ",'Technical SDG'!N102))))</f>
        <v/>
      </c>
      <c r="Q103" s="113" t="str">
        <f>IF('Technical SDG'!O102="","",IF($D103="","please complete",IF($D103&gt;'Technical SDG'!O102-1,":-)",CONCATENATE("increase until ",'Technical SDG'!O102))))</f>
        <v>increase until 3</v>
      </c>
      <c r="R103" s="113" t="str">
        <f>IF('Technical SDG'!P102="","",IF($D103="","please complete",IF($D103&gt;'Technical SDG'!P102-1,":-)",CONCATENATE("increase until ",'Technical SDG'!P102))))</f>
        <v/>
      </c>
      <c r="S103" s="113" t="str">
        <f>IF('Technical SDG'!Q102="","",IF($D103="","please complete",IF($D103&gt;'Technical SDG'!Q102-1,":-)",CONCATENATE("increase until ",'Technical SDG'!Q102))))</f>
        <v/>
      </c>
      <c r="T103" s="113" t="str">
        <f>IF('Technical SDG'!R102="","",IF($D103="","please complete",IF($D103&gt;'Technical SDG'!R102-1,":-)",CONCATENATE("increase until ",'Technical SDG'!R102))))</f>
        <v>increase until 3</v>
      </c>
      <c r="U103" s="113" t="str">
        <f>IF('Technical SDG'!S102="","",IF($D103="","please complete",IF($D103&gt;'Technical SDG'!S102-1,":-)",CONCATENATE("increase until ",'Technical SDG'!S102))))</f>
        <v/>
      </c>
      <c r="V103" s="113" t="str">
        <f>IF('Technical SDG'!T102="","",IF($D103="","please complete",IF($D103&gt;'Technical SDG'!T102-1,":-)",CONCATENATE("increase until ",'Technical SDG'!T102))))</f>
        <v/>
      </c>
      <c r="W103" s="212"/>
    </row>
    <row r="104" spans="1:23" ht="34.5" customHeight="1" x14ac:dyDescent="0.2">
      <c r="A104" s="212"/>
      <c r="B104" s="35" t="str">
        <f>'Technical SDG'!B103</f>
        <v>Q6.12</v>
      </c>
      <c r="C104" s="106" t="str">
        <f>VLOOKUP(B104,'Chapter 6'!$C$6:$D$120,2,0)</f>
        <v>Jakým způsobem posuzuje organizace svou závislost na přírodních zdrojích (ekosystémech)?</v>
      </c>
      <c r="D104" s="107">
        <f>'Technical SDG'!C103</f>
        <v>3</v>
      </c>
      <c r="E104" s="107">
        <f t="shared" si="1"/>
        <v>12</v>
      </c>
      <c r="F104" s="113" t="str">
        <f>IF('Technical SDG'!D103="","",IF($D104="","please complete",IF($D104&gt;'Technical SDG'!D103-1,":-)",CONCATENATE("increase until ",'Technical SDG'!D103))))</f>
        <v/>
      </c>
      <c r="G104" s="113" t="str">
        <f>IF('Technical SDG'!E103="","",IF($D104="","please complete",IF($D104&gt;'Technical SDG'!E103-1,":-)",CONCATENATE("increase until ",'Technical SDG'!E103))))</f>
        <v/>
      </c>
      <c r="H104" s="113" t="str">
        <f>IF('Technical SDG'!F103="","",IF($D104="","please complete",IF($D104&gt;'Technical SDG'!F103-1,":-)",CONCATENATE("increase until ",'Technical SDG'!F103))))</f>
        <v/>
      </c>
      <c r="I104" s="113" t="str">
        <f>IF('Technical SDG'!G103="","",IF($D104="","please complete",IF($D104&gt;'Technical SDG'!G103-1,":-)",CONCATENATE("increase until ",'Technical SDG'!G103))))</f>
        <v/>
      </c>
      <c r="J104" s="113" t="str">
        <f>IF('Technical SDG'!H103="","",IF($D104="","please complete",IF($D104&gt;'Technical SDG'!H103-1,":-)",CONCATENATE("increase until ",'Technical SDG'!H103))))</f>
        <v/>
      </c>
      <c r="K104" s="113" t="str">
        <f>IF('Technical SDG'!I103="","",IF($D104="","please complete",IF($D104&gt;'Technical SDG'!I103-1,":-)",CONCATENATE("increase until ",'Technical SDG'!I103))))</f>
        <v>:-)</v>
      </c>
      <c r="L104" s="113" t="str">
        <f>IF('Technical SDG'!J103="","",IF($D104="","please complete",IF($D104&gt;'Technical SDG'!J103-1,":-)",CONCATENATE("increase until ",'Technical SDG'!J103))))</f>
        <v/>
      </c>
      <c r="M104" s="113" t="str">
        <f>IF('Technical SDG'!K103="","",IF($D104="","please complete",IF($D104&gt;'Technical SDG'!K103-1,":-)",CONCATENATE("increase until ",'Technical SDG'!K103))))</f>
        <v>:-)</v>
      </c>
      <c r="N104" s="113" t="str">
        <f>IF('Technical SDG'!L103="","",IF($D104="","please complete",IF($D104&gt;'Technical SDG'!L103-1,":-)",CONCATENATE("increase until ",'Technical SDG'!L103))))</f>
        <v>:-)</v>
      </c>
      <c r="O104" s="113" t="str">
        <f>IF('Technical SDG'!M103="","",IF($D104="","please complete",IF($D104&gt;'Technical SDG'!M103-1,":-)",CONCATENATE("increase until ",'Technical SDG'!M103))))</f>
        <v/>
      </c>
      <c r="P104" s="113" t="str">
        <f>IF('Technical SDG'!N103="","",IF($D104="","please complete",IF($D104&gt;'Technical SDG'!N103-1,":-)",CONCATENATE("increase until ",'Technical SDG'!N103))))</f>
        <v/>
      </c>
      <c r="Q104" s="113" t="str">
        <f>IF('Technical SDG'!O103="","",IF($D104="","please complete",IF($D104&gt;'Technical SDG'!O103-1,":-)",CONCATENATE("increase until ",'Technical SDG'!O103))))</f>
        <v>:-)</v>
      </c>
      <c r="R104" s="113" t="str">
        <f>IF('Technical SDG'!P103="","",IF($D104="","please complete",IF($D104&gt;'Technical SDG'!P103-1,":-)",CONCATENATE("increase until ",'Technical SDG'!P103))))</f>
        <v/>
      </c>
      <c r="S104" s="113" t="str">
        <f>IF('Technical SDG'!Q103="","",IF($D104="","please complete",IF($D104&gt;'Technical SDG'!Q103-1,":-)",CONCATENATE("increase until ",'Technical SDG'!Q103))))</f>
        <v/>
      </c>
      <c r="T104" s="113" t="str">
        <f>IF('Technical SDG'!R103="","",IF($D104="","please complete",IF($D104&gt;'Technical SDG'!R103-1,":-)",CONCATENATE("increase until ",'Technical SDG'!R103))))</f>
        <v>:-)</v>
      </c>
      <c r="U104" s="113" t="str">
        <f>IF('Technical SDG'!S103="","",IF($D104="","please complete",IF($D104&gt;'Technical SDG'!S103-1,":-)",CONCATENATE("increase until ",'Technical SDG'!S103))))</f>
        <v/>
      </c>
      <c r="V104" s="113" t="str">
        <f>IF('Technical SDG'!T103="","",IF($D104="","please complete",IF($D104&gt;'Technical SDG'!T103-1,":-)",CONCATENATE("increase until ",'Technical SDG'!T103))))</f>
        <v/>
      </c>
      <c r="W104" s="212"/>
    </row>
    <row r="105" spans="1:23" ht="34.5" customHeight="1" x14ac:dyDescent="0.2">
      <c r="A105" s="212"/>
      <c r="B105" s="35" t="str">
        <f>'Technical SDG'!B104</f>
        <v>Q6.13</v>
      </c>
      <c r="C105" s="106" t="str">
        <f>VLOOKUP(B105,'Chapter 6'!$C$6:$D$120,2,0)</f>
        <v>Jakým způsobem řídí organizace svou spotřebu energie?</v>
      </c>
      <c r="D105" s="107">
        <f>'Technical SDG'!C104</f>
        <v>4</v>
      </c>
      <c r="E105" s="107">
        <f t="shared" si="1"/>
        <v>13</v>
      </c>
      <c r="F105" s="113" t="str">
        <f>IF('Technical SDG'!D104="","",IF($D105="","please complete",IF($D105&gt;'Technical SDG'!D104-1,":-)",CONCATENATE("increase until ",'Technical SDG'!D104))))</f>
        <v/>
      </c>
      <c r="G105" s="113" t="str">
        <f>IF('Technical SDG'!E104="","",IF($D105="","please complete",IF($D105&gt;'Technical SDG'!E104-1,":-)",CONCATENATE("increase until ",'Technical SDG'!E104))))</f>
        <v/>
      </c>
      <c r="H105" s="113" t="str">
        <f>IF('Technical SDG'!F104="","",IF($D105="","please complete",IF($D105&gt;'Technical SDG'!F104-1,":-)",CONCATENATE("increase until ",'Technical SDG'!F104))))</f>
        <v/>
      </c>
      <c r="I105" s="113" t="str">
        <f>IF('Technical SDG'!G104="","",IF($D105="","please complete",IF($D105&gt;'Technical SDG'!G104-1,":-)",CONCATENATE("increase until ",'Technical SDG'!G104))))</f>
        <v/>
      </c>
      <c r="J105" s="113" t="str">
        <f>IF('Technical SDG'!H104="","",IF($D105="","please complete",IF($D105&gt;'Technical SDG'!H104-1,":-)",CONCATENATE("increase until ",'Technical SDG'!H104))))</f>
        <v/>
      </c>
      <c r="K105" s="113" t="str">
        <f>IF('Technical SDG'!I104="","",IF($D105="","please complete",IF($D105&gt;'Technical SDG'!I104-1,":-)",CONCATENATE("increase until ",'Technical SDG'!I104))))</f>
        <v/>
      </c>
      <c r="L105" s="113" t="str">
        <f>IF('Technical SDG'!J104="","",IF($D105="","please complete",IF($D105&gt;'Technical SDG'!J104-1,":-)",CONCATENATE("increase until ",'Technical SDG'!J104))))</f>
        <v>:-)</v>
      </c>
      <c r="M105" s="113" t="str">
        <f>IF('Technical SDG'!K104="","",IF($D105="","please complete",IF($D105&gt;'Technical SDG'!K104-1,":-)",CONCATENATE("increase until ",'Technical SDG'!K104))))</f>
        <v/>
      </c>
      <c r="N105" s="113" t="str">
        <f>IF('Technical SDG'!L104="","",IF($D105="","please complete",IF($D105&gt;'Technical SDG'!L104-1,":-)",CONCATENATE("increase until ",'Technical SDG'!L104))))</f>
        <v>:-)</v>
      </c>
      <c r="O105" s="113" t="str">
        <f>IF('Technical SDG'!M104="","",IF($D105="","please complete",IF($D105&gt;'Technical SDG'!M104-1,":-)",CONCATENATE("increase until ",'Technical SDG'!M104))))</f>
        <v/>
      </c>
      <c r="P105" s="113" t="str">
        <f>IF('Technical SDG'!N104="","",IF($D105="","please complete",IF($D105&gt;'Technical SDG'!N104-1,":-)",CONCATENATE("increase until ",'Technical SDG'!N104))))</f>
        <v/>
      </c>
      <c r="Q105" s="113" t="str">
        <f>IF('Technical SDG'!O104="","",IF($D105="","please complete",IF($D105&gt;'Technical SDG'!O104-1,":-)",CONCATENATE("increase until ",'Technical SDG'!O104))))</f>
        <v>:-)</v>
      </c>
      <c r="R105" s="113" t="str">
        <f>IF('Technical SDG'!P104="","",IF($D105="","please complete",IF($D105&gt;'Technical SDG'!P104-1,":-)",CONCATENATE("increase until ",'Technical SDG'!P104))))</f>
        <v>:-)</v>
      </c>
      <c r="S105" s="113" t="str">
        <f>IF('Technical SDG'!Q104="","",IF($D105="","please complete",IF($D105&gt;'Technical SDG'!Q104-1,":-)",CONCATENATE("increase until ",'Technical SDG'!Q104))))</f>
        <v/>
      </c>
      <c r="T105" s="113" t="str">
        <f>IF('Technical SDG'!R104="","",IF($D105="","please complete",IF($D105&gt;'Technical SDG'!R104-1,":-)",CONCATENATE("increase until ",'Technical SDG'!R104))))</f>
        <v/>
      </c>
      <c r="U105" s="113" t="str">
        <f>IF('Technical SDG'!S104="","",IF($D105="","please complete",IF($D105&gt;'Technical SDG'!S104-1,":-)",CONCATENATE("increase until ",'Technical SDG'!S104))))</f>
        <v/>
      </c>
      <c r="V105" s="113" t="str">
        <f>IF('Technical SDG'!T104="","",IF($D105="","please complete",IF($D105&gt;'Technical SDG'!T104-1,":-)",CONCATENATE("increase until ",'Technical SDG'!T104))))</f>
        <v/>
      </c>
      <c r="W105" s="212"/>
    </row>
    <row r="106" spans="1:23" ht="34.5" customHeight="1" x14ac:dyDescent="0.2">
      <c r="A106" s="212"/>
      <c r="B106" s="35" t="str">
        <f>'Technical SDG'!B105</f>
        <v>Q6.14</v>
      </c>
      <c r="C106" s="106" t="str">
        <f>VLOOKUP(B106,'Chapter 6'!$C$6:$D$120,2,0)</f>
        <v>Jakým způsobem řídí organizace emise skleníkových plynů (kromě úspor energie)?</v>
      </c>
      <c r="D106" s="107">
        <f>'Technical SDG'!C105</f>
        <v>3</v>
      </c>
      <c r="E106" s="107">
        <f t="shared" si="1"/>
        <v>13</v>
      </c>
      <c r="F106" s="113" t="str">
        <f>IF('Technical SDG'!D105="","",IF($D106="","please complete",IF($D106&gt;'Technical SDG'!D105-1,":-)",CONCATENATE("increase until ",'Technical SDG'!D105))))</f>
        <v/>
      </c>
      <c r="G106" s="113" t="str">
        <f>IF('Technical SDG'!E105="","",IF($D106="","please complete",IF($D106&gt;'Technical SDG'!E105-1,":-)",CONCATENATE("increase until ",'Technical SDG'!E105))))</f>
        <v/>
      </c>
      <c r="H106" s="113" t="str">
        <f>IF('Technical SDG'!F105="","",IF($D106="","please complete",IF($D106&gt;'Technical SDG'!F105-1,":-)",CONCATENATE("increase until ",'Technical SDG'!F105))))</f>
        <v/>
      </c>
      <c r="I106" s="113" t="str">
        <f>IF('Technical SDG'!G105="","",IF($D106="","please complete",IF($D106&gt;'Technical SDG'!G105-1,":-)",CONCATENATE("increase until ",'Technical SDG'!G105))))</f>
        <v/>
      </c>
      <c r="J106" s="113" t="str">
        <f>IF('Technical SDG'!H105="","",IF($D106="","please complete",IF($D106&gt;'Technical SDG'!H105-1,":-)",CONCATENATE("increase until ",'Technical SDG'!H105))))</f>
        <v/>
      </c>
      <c r="K106" s="113" t="str">
        <f>IF('Technical SDG'!I105="","",IF($D106="","please complete",IF($D106&gt;'Technical SDG'!I105-1,":-)",CONCATENATE("increase until ",'Technical SDG'!I105))))</f>
        <v/>
      </c>
      <c r="L106" s="113" t="str">
        <f>IF('Technical SDG'!J105="","",IF($D106="","please complete",IF($D106&gt;'Technical SDG'!J105-1,":-)",CONCATENATE("increase until ",'Technical SDG'!J105))))</f>
        <v>:-)</v>
      </c>
      <c r="M106" s="113" t="str">
        <f>IF('Technical SDG'!K105="","",IF($D106="","please complete",IF($D106&gt;'Technical SDG'!K105-1,":-)",CONCATENATE("increase until ",'Technical SDG'!K105))))</f>
        <v/>
      </c>
      <c r="N106" s="113" t="str">
        <f>IF('Technical SDG'!L105="","",IF($D106="","please complete",IF($D106&gt;'Technical SDG'!L105-1,":-)",CONCATENATE("increase until ",'Technical SDG'!L105))))</f>
        <v>:-)</v>
      </c>
      <c r="O106" s="113" t="str">
        <f>IF('Technical SDG'!M105="","",IF($D106="","please complete",IF($D106&gt;'Technical SDG'!M105-1,":-)",CONCATENATE("increase until ",'Technical SDG'!M105))))</f>
        <v/>
      </c>
      <c r="P106" s="113" t="str">
        <f>IF('Technical SDG'!N105="","",IF($D106="","please complete",IF($D106&gt;'Technical SDG'!N105-1,":-)",CONCATENATE("increase until ",'Technical SDG'!N105))))</f>
        <v/>
      </c>
      <c r="Q106" s="113" t="str">
        <f>IF('Technical SDG'!O105="","",IF($D106="","please complete",IF($D106&gt;'Technical SDG'!O105-1,":-)",CONCATENATE("increase until ",'Technical SDG'!O105))))</f>
        <v>:-)</v>
      </c>
      <c r="R106" s="113" t="str">
        <f>IF('Technical SDG'!P105="","",IF($D106="","please complete",IF($D106&gt;'Technical SDG'!P105-1,":-)",CONCATENATE("increase until ",'Technical SDG'!P105))))</f>
        <v>:-)</v>
      </c>
      <c r="S106" s="113" t="str">
        <f>IF('Technical SDG'!Q105="","",IF($D106="","please complete",IF($D106&gt;'Technical SDG'!Q105-1,":-)",CONCATENATE("increase until ",'Technical SDG'!Q105))))</f>
        <v/>
      </c>
      <c r="T106" s="113" t="str">
        <f>IF('Technical SDG'!R105="","",IF($D106="","please complete",IF($D106&gt;'Technical SDG'!R105-1,":-)",CONCATENATE("increase until ",'Technical SDG'!R105))))</f>
        <v/>
      </c>
      <c r="U106" s="113" t="str">
        <f>IF('Technical SDG'!S105="","",IF($D106="","please complete",IF($D106&gt;'Technical SDG'!S105-1,":-)",CONCATENATE("increase until ",'Technical SDG'!S105))))</f>
        <v/>
      </c>
      <c r="V106" s="113" t="str">
        <f>IF('Technical SDG'!T105="","",IF($D106="","please complete",IF($D106&gt;'Technical SDG'!T105-1,":-)",CONCATENATE("increase until ",'Technical SDG'!T105))))</f>
        <v/>
      </c>
      <c r="W106" s="212"/>
    </row>
    <row r="107" spans="1:23" ht="34.5" customHeight="1" x14ac:dyDescent="0.2">
      <c r="A107" s="212"/>
      <c r="B107" s="35" t="str">
        <f>'Technical SDG'!B106</f>
        <v>Q6.15</v>
      </c>
      <c r="C107" s="106" t="str">
        <f>VLOOKUP(B107,'Chapter 6'!$C$6:$D$120,2,0)</f>
        <v>Jaká je strategie organizace na snižování emisí skleníkových plynů?</v>
      </c>
      <c r="D107" s="107">
        <f>'Technical SDG'!C106</f>
        <v>1</v>
      </c>
      <c r="E107" s="107">
        <f t="shared" si="1"/>
        <v>13</v>
      </c>
      <c r="F107" s="113" t="str">
        <f>IF('Technical SDG'!D106="","",IF($D107="","please complete",IF($D107&gt;'Technical SDG'!D106-1,":-)",CONCATENATE("increase until ",'Technical SDG'!D106))))</f>
        <v/>
      </c>
      <c r="G107" s="113" t="str">
        <f>IF('Technical SDG'!E106="","",IF($D107="","please complete",IF($D107&gt;'Technical SDG'!E106-1,":-)",CONCATENATE("increase until ",'Technical SDG'!E106))))</f>
        <v/>
      </c>
      <c r="H107" s="113" t="str">
        <f>IF('Technical SDG'!F106="","",IF($D107="","please complete",IF($D107&gt;'Technical SDG'!F106-1,":-)",CONCATENATE("increase until ",'Technical SDG'!F106))))</f>
        <v/>
      </c>
      <c r="I107" s="113" t="str">
        <f>IF('Technical SDG'!G106="","",IF($D107="","please complete",IF($D107&gt;'Technical SDG'!G106-1,":-)",CONCATENATE("increase until ",'Technical SDG'!G106))))</f>
        <v/>
      </c>
      <c r="J107" s="113" t="str">
        <f>IF('Technical SDG'!H106="","",IF($D107="","please complete",IF($D107&gt;'Technical SDG'!H106-1,":-)",CONCATENATE("increase until ",'Technical SDG'!H106))))</f>
        <v/>
      </c>
      <c r="K107" s="113" t="str">
        <f>IF('Technical SDG'!I106="","",IF($D107="","please complete",IF($D107&gt;'Technical SDG'!I106-1,":-)",CONCATENATE("increase until ",'Technical SDG'!I106))))</f>
        <v/>
      </c>
      <c r="L107" s="113" t="str">
        <f>IF('Technical SDG'!J106="","",IF($D107="","please complete",IF($D107&gt;'Technical SDG'!J106-1,":-)",CONCATENATE("increase until ",'Technical SDG'!J106))))</f>
        <v>increase until 3</v>
      </c>
      <c r="M107" s="113" t="str">
        <f>IF('Technical SDG'!K106="","",IF($D107="","please complete",IF($D107&gt;'Technical SDG'!K106-1,":-)",CONCATENATE("increase until ",'Technical SDG'!K106))))</f>
        <v/>
      </c>
      <c r="N107" s="113" t="str">
        <f>IF('Technical SDG'!L106="","",IF($D107="","please complete",IF($D107&gt;'Technical SDG'!L106-1,":-)",CONCATENATE("increase until ",'Technical SDG'!L106))))</f>
        <v>increase until 3</v>
      </c>
      <c r="O107" s="113" t="str">
        <f>IF('Technical SDG'!M106="","",IF($D107="","please complete",IF($D107&gt;'Technical SDG'!M106-1,":-)",CONCATENATE("increase until ",'Technical SDG'!M106))))</f>
        <v/>
      </c>
      <c r="P107" s="113" t="str">
        <f>IF('Technical SDG'!N106="","",IF($D107="","please complete",IF($D107&gt;'Technical SDG'!N106-1,":-)",CONCATENATE("increase until ",'Technical SDG'!N106))))</f>
        <v/>
      </c>
      <c r="Q107" s="113" t="str">
        <f>IF('Technical SDG'!O106="","",IF($D107="","please complete",IF($D107&gt;'Technical SDG'!O106-1,":-)",CONCATENATE("increase until ",'Technical SDG'!O106))))</f>
        <v>increase until 3</v>
      </c>
      <c r="R107" s="113" t="str">
        <f>IF('Technical SDG'!P106="","",IF($D107="","please complete",IF($D107&gt;'Technical SDG'!P106-1,":-)",CONCATENATE("increase until ",'Technical SDG'!P106))))</f>
        <v>increase until 3</v>
      </c>
      <c r="S107" s="113" t="str">
        <f>IF('Technical SDG'!Q106="","",IF($D107="","please complete",IF($D107&gt;'Technical SDG'!Q106-1,":-)",CONCATENATE("increase until ",'Technical SDG'!Q106))))</f>
        <v/>
      </c>
      <c r="T107" s="113" t="str">
        <f>IF('Technical SDG'!R106="","",IF($D107="","please complete",IF($D107&gt;'Technical SDG'!R106-1,":-)",CONCATENATE("increase until ",'Technical SDG'!R106))))</f>
        <v/>
      </c>
      <c r="U107" s="113" t="str">
        <f>IF('Technical SDG'!S106="","",IF($D107="","please complete",IF($D107&gt;'Technical SDG'!S106-1,":-)",CONCATENATE("increase until ",'Technical SDG'!S106))))</f>
        <v/>
      </c>
      <c r="V107" s="113" t="str">
        <f>IF('Technical SDG'!T106="","",IF($D107="","please complete",IF($D107&gt;'Technical SDG'!T106-1,":-)",CONCATENATE("increase until ",'Technical SDG'!T106))))</f>
        <v/>
      </c>
      <c r="W107" s="212"/>
    </row>
    <row r="108" spans="1:23" ht="34.5" customHeight="1" x14ac:dyDescent="0.2">
      <c r="A108" s="212"/>
      <c r="B108" s="35" t="str">
        <f>'Technical SDG'!B107</f>
        <v>Q6.16</v>
      </c>
      <c r="C108" s="106" t="str">
        <f>VLOOKUP(B108,'Chapter 6'!$C$6:$D$120,2,0)</f>
        <v xml:space="preserve">Jakým způsobem se organizace připravuje na klimatické změny? </v>
      </c>
      <c r="D108" s="107">
        <f>'Technical SDG'!C107</f>
        <v>2</v>
      </c>
      <c r="E108" s="107">
        <f t="shared" si="1"/>
        <v>13</v>
      </c>
      <c r="F108" s="113" t="str">
        <f>IF('Technical SDG'!D107="","",IF($D108="","please complete",IF($D108&gt;'Technical SDG'!D107-1,":-)",CONCATENATE("increase until ",'Technical SDG'!D107))))</f>
        <v/>
      </c>
      <c r="G108" s="113" t="str">
        <f>IF('Technical SDG'!E107="","",IF($D108="","please complete",IF($D108&gt;'Technical SDG'!E107-1,":-)",CONCATENATE("increase until ",'Technical SDG'!E107))))</f>
        <v/>
      </c>
      <c r="H108" s="113" t="str">
        <f>IF('Technical SDG'!F107="","",IF($D108="","please complete",IF($D108&gt;'Technical SDG'!F107-1,":-)",CONCATENATE("increase until ",'Technical SDG'!F107))))</f>
        <v/>
      </c>
      <c r="I108" s="113" t="str">
        <f>IF('Technical SDG'!G107="","",IF($D108="","please complete",IF($D108&gt;'Technical SDG'!G107-1,":-)",CONCATENATE("increase until ",'Technical SDG'!G107))))</f>
        <v/>
      </c>
      <c r="J108" s="113" t="str">
        <f>IF('Technical SDG'!H107="","",IF($D108="","please complete",IF($D108&gt;'Technical SDG'!H107-1,":-)",CONCATENATE("increase until ",'Technical SDG'!H107))))</f>
        <v/>
      </c>
      <c r="K108" s="113" t="str">
        <f>IF('Technical SDG'!I107="","",IF($D108="","please complete",IF($D108&gt;'Technical SDG'!I107-1,":-)",CONCATENATE("increase until ",'Technical SDG'!I107))))</f>
        <v/>
      </c>
      <c r="L108" s="113" t="str">
        <f>IF('Technical SDG'!J107="","",IF($D108="","please complete",IF($D108&gt;'Technical SDG'!J107-1,":-)",CONCATENATE("increase until ",'Technical SDG'!J107))))</f>
        <v>increase until 3</v>
      </c>
      <c r="M108" s="113" t="str">
        <f>IF('Technical SDG'!K107="","",IF($D108="","please complete",IF($D108&gt;'Technical SDG'!K107-1,":-)",CONCATENATE("increase until ",'Technical SDG'!K107))))</f>
        <v/>
      </c>
      <c r="N108" s="113" t="str">
        <f>IF('Technical SDG'!L107="","",IF($D108="","please complete",IF($D108&gt;'Technical SDG'!L107-1,":-)",CONCATENATE("increase until ",'Technical SDG'!L107))))</f>
        <v>increase until 3</v>
      </c>
      <c r="O108" s="113" t="str">
        <f>IF('Technical SDG'!M107="","",IF($D108="","please complete",IF($D108&gt;'Technical SDG'!M107-1,":-)",CONCATENATE("increase until ",'Technical SDG'!M107))))</f>
        <v/>
      </c>
      <c r="P108" s="113" t="str">
        <f>IF('Technical SDG'!N107="","",IF($D108="","please complete",IF($D108&gt;'Technical SDG'!N107-1,":-)",CONCATENATE("increase until ",'Technical SDG'!N107))))</f>
        <v/>
      </c>
      <c r="Q108" s="113" t="str">
        <f>IF('Technical SDG'!O107="","",IF($D108="","please complete",IF($D108&gt;'Technical SDG'!O107-1,":-)",CONCATENATE("increase until ",'Technical SDG'!O107))))</f>
        <v>increase until 3</v>
      </c>
      <c r="R108" s="113" t="str">
        <f>IF('Technical SDG'!P107="","",IF($D108="","please complete",IF($D108&gt;'Technical SDG'!P107-1,":-)",CONCATENATE("increase until ",'Technical SDG'!P107))))</f>
        <v>increase until 3</v>
      </c>
      <c r="S108" s="113" t="str">
        <f>IF('Technical SDG'!Q107="","",IF($D108="","please complete",IF($D108&gt;'Technical SDG'!Q107-1,":-)",CONCATENATE("increase until ",'Technical SDG'!Q107))))</f>
        <v/>
      </c>
      <c r="T108" s="113" t="str">
        <f>IF('Technical SDG'!R107="","",IF($D108="","please complete",IF($D108&gt;'Technical SDG'!R107-1,":-)",CONCATENATE("increase until ",'Technical SDG'!R107))))</f>
        <v/>
      </c>
      <c r="U108" s="113" t="str">
        <f>IF('Technical SDG'!S107="","",IF($D108="","please complete",IF($D108&gt;'Technical SDG'!S107-1,":-)",CONCATENATE("increase until ",'Technical SDG'!S107))))</f>
        <v/>
      </c>
      <c r="V108" s="113" t="str">
        <f>IF('Technical SDG'!T107="","",IF($D108="","please complete",IF($D108&gt;'Technical SDG'!T107-1,":-)",CONCATENATE("increase until ",'Technical SDG'!T107))))</f>
        <v/>
      </c>
      <c r="W108" s="212"/>
    </row>
    <row r="109" spans="1:23" ht="34.5" customHeight="1" x14ac:dyDescent="0.2">
      <c r="A109" s="212"/>
      <c r="B109" s="35" t="str">
        <f>'Technical SDG'!B108</f>
        <v>Q6.17</v>
      </c>
      <c r="C109" s="106" t="str">
        <f>VLOOKUP(B109,'Chapter 6'!$C$6:$D$120,2,0)</f>
        <v>Jak organizace zajišťuje rovné příležitosti při náboru a během kariéry všech?</v>
      </c>
      <c r="D109" s="107">
        <f>'Technical SDG'!C108</f>
        <v>2</v>
      </c>
      <c r="E109" s="107">
        <f t="shared" si="1"/>
        <v>15</v>
      </c>
      <c r="F109" s="113" t="str">
        <f>IF('Technical SDG'!D108="","",IF($D109="","please complete",IF($D109&gt;'Technical SDG'!D108-1,":-)",CONCATENATE("increase until ",'Technical SDG'!D108))))</f>
        <v/>
      </c>
      <c r="G109" s="113" t="str">
        <f>IF('Technical SDG'!E108="","",IF($D109="","please complete",IF($D109&gt;'Technical SDG'!E108-1,":-)",CONCATENATE("increase until ",'Technical SDG'!E108))))</f>
        <v/>
      </c>
      <c r="H109" s="113" t="str">
        <f>IF('Technical SDG'!F108="","",IF($D109="","please complete",IF($D109&gt;'Technical SDG'!F108-1,":-)",CONCATENATE("increase until ",'Technical SDG'!F108))))</f>
        <v/>
      </c>
      <c r="I109" s="113" t="str">
        <f>IF('Technical SDG'!G108="","",IF($D109="","please complete",IF($D109&gt;'Technical SDG'!G108-1,":-)",CONCATENATE("increase until ",'Technical SDG'!G108))))</f>
        <v/>
      </c>
      <c r="J109" s="113" t="str">
        <f>IF('Technical SDG'!H108="","",IF($D109="","please complete",IF($D109&gt;'Technical SDG'!H108-1,":-)",CONCATENATE("increase until ",'Technical SDG'!H108))))</f>
        <v>increase until 3</v>
      </c>
      <c r="K109" s="113" t="str">
        <f>IF('Technical SDG'!I108="","",IF($D109="","please complete",IF($D109&gt;'Technical SDG'!I108-1,":-)",CONCATENATE("increase until ",'Technical SDG'!I108))))</f>
        <v/>
      </c>
      <c r="L109" s="113" t="str">
        <f>IF('Technical SDG'!J108="","",IF($D109="","please complete",IF($D109&gt;'Technical SDG'!J108-1,":-)",CONCATENATE("increase until ",'Technical SDG'!J108))))</f>
        <v/>
      </c>
      <c r="M109" s="113" t="str">
        <f>IF('Technical SDG'!K108="","",IF($D109="","please complete",IF($D109&gt;'Technical SDG'!K108-1,":-)",CONCATENATE("increase until ",'Technical SDG'!K108))))</f>
        <v>increase until 3</v>
      </c>
      <c r="N109" s="113" t="str">
        <f>IF('Technical SDG'!L108="","",IF($D109="","please complete",IF($D109&gt;'Technical SDG'!L108-1,":-)",CONCATENATE("increase until ",'Technical SDG'!L108))))</f>
        <v/>
      </c>
      <c r="O109" s="113" t="str">
        <f>IF('Technical SDG'!M108="","",IF($D109="","please complete",IF($D109&gt;'Technical SDG'!M108-1,":-)",CONCATENATE("increase until ",'Technical SDG'!M108))))</f>
        <v/>
      </c>
      <c r="P109" s="113" t="str">
        <f>IF('Technical SDG'!N108="","",IF($D109="","please complete",IF($D109&gt;'Technical SDG'!N108-1,":-)",CONCATENATE("increase until ",'Technical SDG'!N108))))</f>
        <v/>
      </c>
      <c r="Q109" s="113" t="str">
        <f>IF('Technical SDG'!O108="","",IF($D109="","please complete",IF($D109&gt;'Technical SDG'!O108-1,":-)",CONCATENATE("increase until ",'Technical SDG'!O108))))</f>
        <v/>
      </c>
      <c r="R109" s="113" t="str">
        <f>IF('Technical SDG'!P108="","",IF($D109="","please complete",IF($D109&gt;'Technical SDG'!P108-1,":-)",CONCATENATE("increase until ",'Technical SDG'!P108))))</f>
        <v/>
      </c>
      <c r="S109" s="113" t="str">
        <f>IF('Technical SDG'!Q108="","",IF($D109="","please complete",IF($D109&gt;'Technical SDG'!Q108-1,":-)",CONCATENATE("increase until ",'Technical SDG'!Q108))))</f>
        <v/>
      </c>
      <c r="T109" s="113" t="str">
        <f>IF('Technical SDG'!R108="","",IF($D109="","please complete",IF($D109&gt;'Technical SDG'!R108-1,":-)",CONCATENATE("increase until ",'Technical SDG'!R108))))</f>
        <v/>
      </c>
      <c r="U109" s="113" t="str">
        <f>IF('Technical SDG'!S108="","",IF($D109="","please complete",IF($D109&gt;'Technical SDG'!S108-1,":-)",CONCATENATE("increase until ",'Technical SDG'!S108))))</f>
        <v/>
      </c>
      <c r="V109" s="113" t="str">
        <f>IF('Technical SDG'!T108="","",IF($D109="","please complete",IF($D109&gt;'Technical SDG'!T108-1,":-)",CONCATENATE("increase until ",'Technical SDG'!T108))))</f>
        <v/>
      </c>
      <c r="W109" s="212"/>
    </row>
    <row r="110" spans="1:23" x14ac:dyDescent="0.2">
      <c r="A110" s="212"/>
      <c r="B110" s="225"/>
      <c r="C110" s="226"/>
      <c r="D110" s="227"/>
      <c r="E110" s="227"/>
      <c r="F110" s="228"/>
      <c r="G110" s="228"/>
      <c r="H110" s="228"/>
      <c r="I110" s="228"/>
      <c r="J110" s="228"/>
      <c r="K110" s="228"/>
      <c r="L110" s="228"/>
      <c r="M110" s="228"/>
      <c r="N110" s="228"/>
      <c r="O110" s="228"/>
      <c r="P110" s="228"/>
      <c r="Q110" s="228"/>
      <c r="R110" s="228"/>
      <c r="S110" s="228"/>
      <c r="T110" s="228"/>
      <c r="U110" s="228"/>
      <c r="V110" s="228"/>
      <c r="W110" s="212"/>
    </row>
    <row r="111" spans="1:23" x14ac:dyDescent="0.2">
      <c r="B111" s="35"/>
      <c r="C111" s="106"/>
      <c r="D111" s="107"/>
      <c r="E111" s="107"/>
      <c r="F111" s="34"/>
      <c r="G111" s="34"/>
      <c r="H111" s="34"/>
      <c r="I111" s="34"/>
      <c r="J111" s="34"/>
      <c r="K111" s="34"/>
      <c r="L111" s="34"/>
      <c r="M111" s="34"/>
      <c r="N111" s="34"/>
      <c r="O111" s="34"/>
      <c r="P111" s="34"/>
      <c r="Q111" s="34"/>
      <c r="R111" s="34"/>
      <c r="S111" s="34"/>
      <c r="T111" s="34"/>
      <c r="U111" s="34"/>
      <c r="V111" s="34"/>
    </row>
    <row r="112" spans="1:23" x14ac:dyDescent="0.2">
      <c r="B112" s="35"/>
      <c r="C112" s="106"/>
      <c r="D112" s="107"/>
      <c r="E112" s="107"/>
      <c r="F112" s="34"/>
      <c r="G112" s="34"/>
      <c r="H112" s="34"/>
      <c r="I112" s="34"/>
      <c r="J112" s="34"/>
      <c r="K112" s="34"/>
      <c r="L112" s="34"/>
      <c r="M112" s="34"/>
      <c r="N112" s="34"/>
      <c r="O112" s="34"/>
      <c r="P112" s="34"/>
      <c r="Q112" s="34"/>
      <c r="R112" s="34"/>
      <c r="S112" s="34"/>
      <c r="T112" s="34"/>
      <c r="U112" s="34"/>
      <c r="V112" s="34"/>
    </row>
    <row r="113" spans="2:22" x14ac:dyDescent="0.2">
      <c r="B113" s="35"/>
      <c r="C113" s="106"/>
      <c r="D113" s="107"/>
      <c r="E113" s="107"/>
      <c r="F113" s="34"/>
      <c r="G113" s="34"/>
      <c r="H113" s="34"/>
      <c r="I113" s="34"/>
      <c r="J113" s="34"/>
      <c r="K113" s="34"/>
      <c r="L113" s="34"/>
      <c r="M113" s="34"/>
      <c r="N113" s="34"/>
      <c r="O113" s="34"/>
      <c r="P113" s="34"/>
      <c r="Q113" s="34"/>
      <c r="R113" s="34"/>
      <c r="S113" s="34"/>
      <c r="T113" s="34"/>
      <c r="U113" s="34"/>
      <c r="V113" s="34"/>
    </row>
    <row r="114" spans="2:22" x14ac:dyDescent="0.2">
      <c r="B114" s="35"/>
      <c r="C114" s="106"/>
      <c r="D114" s="107"/>
      <c r="E114" s="107"/>
      <c r="F114" s="34"/>
      <c r="G114" s="34"/>
      <c r="H114" s="34"/>
      <c r="I114" s="34"/>
      <c r="J114" s="34"/>
      <c r="K114" s="34"/>
      <c r="L114" s="34"/>
      <c r="M114" s="34"/>
      <c r="N114" s="34"/>
      <c r="O114" s="34"/>
      <c r="P114" s="34"/>
      <c r="Q114" s="34"/>
      <c r="R114" s="34"/>
      <c r="S114" s="34"/>
      <c r="T114" s="34"/>
      <c r="U114" s="34"/>
      <c r="V114" s="34"/>
    </row>
    <row r="115" spans="2:22" x14ac:dyDescent="0.2">
      <c r="B115" s="35"/>
      <c r="C115" s="106"/>
      <c r="D115" s="107"/>
      <c r="E115" s="107"/>
      <c r="F115" s="34"/>
      <c r="G115" s="34"/>
      <c r="H115" s="34"/>
      <c r="I115" s="34"/>
      <c r="J115" s="34"/>
      <c r="K115" s="34"/>
      <c r="L115" s="34"/>
      <c r="M115" s="34"/>
      <c r="N115" s="34"/>
      <c r="O115" s="34"/>
      <c r="P115" s="34"/>
      <c r="Q115" s="34"/>
      <c r="R115" s="34"/>
      <c r="S115" s="34"/>
      <c r="T115" s="34"/>
      <c r="U115" s="34"/>
      <c r="V115" s="34"/>
    </row>
    <row r="116" spans="2:22" x14ac:dyDescent="0.2">
      <c r="B116" s="35"/>
      <c r="C116" s="106"/>
      <c r="D116" s="107"/>
      <c r="E116" s="107"/>
      <c r="F116" s="34"/>
      <c r="G116" s="34"/>
      <c r="H116" s="34"/>
      <c r="I116" s="34"/>
      <c r="J116" s="34"/>
      <c r="K116" s="34"/>
      <c r="L116" s="34"/>
      <c r="M116" s="34"/>
      <c r="N116" s="34"/>
      <c r="O116" s="34"/>
      <c r="P116" s="34"/>
      <c r="Q116" s="34"/>
      <c r="R116" s="34"/>
      <c r="S116" s="34"/>
      <c r="T116" s="34"/>
      <c r="U116" s="34"/>
      <c r="V116" s="34"/>
    </row>
    <row r="117" spans="2:22" x14ac:dyDescent="0.2">
      <c r="B117" s="35"/>
      <c r="C117" s="106"/>
      <c r="D117" s="107"/>
      <c r="E117" s="107"/>
      <c r="F117" s="34"/>
      <c r="G117" s="34"/>
      <c r="H117" s="34"/>
      <c r="I117" s="34"/>
      <c r="J117" s="34"/>
      <c r="K117" s="34"/>
      <c r="L117" s="34"/>
      <c r="M117" s="34"/>
      <c r="N117" s="34"/>
      <c r="O117" s="34"/>
      <c r="P117" s="34"/>
      <c r="Q117" s="34"/>
      <c r="R117" s="34"/>
      <c r="S117" s="34"/>
      <c r="T117" s="34"/>
      <c r="U117" s="34"/>
      <c r="V117" s="34"/>
    </row>
    <row r="118" spans="2:22" x14ac:dyDescent="0.2">
      <c r="B118" s="35"/>
      <c r="C118" s="106"/>
      <c r="D118" s="107"/>
      <c r="E118" s="107"/>
      <c r="F118" s="34"/>
      <c r="G118" s="34"/>
      <c r="H118" s="34"/>
      <c r="I118" s="34"/>
      <c r="J118" s="34"/>
      <c r="K118" s="34"/>
      <c r="L118" s="34"/>
      <c r="M118" s="34"/>
      <c r="N118" s="34"/>
      <c r="O118" s="34"/>
      <c r="P118" s="34"/>
      <c r="Q118" s="34"/>
      <c r="R118" s="34"/>
      <c r="S118" s="34"/>
      <c r="T118" s="34"/>
      <c r="U118" s="34"/>
      <c r="V118" s="34"/>
    </row>
    <row r="119" spans="2:22" x14ac:dyDescent="0.2">
      <c r="B119" s="35"/>
      <c r="C119" s="106"/>
      <c r="D119" s="107"/>
      <c r="E119" s="107"/>
      <c r="F119" s="34"/>
      <c r="G119" s="34"/>
      <c r="H119" s="34"/>
      <c r="I119" s="34"/>
      <c r="J119" s="34"/>
      <c r="K119" s="34"/>
      <c r="L119" s="34"/>
      <c r="M119" s="34"/>
      <c r="N119" s="34"/>
      <c r="O119" s="34"/>
      <c r="P119" s="34"/>
      <c r="Q119" s="34"/>
      <c r="R119" s="34"/>
      <c r="S119" s="34"/>
      <c r="T119" s="34"/>
      <c r="U119" s="34"/>
      <c r="V119" s="34"/>
    </row>
    <row r="120" spans="2:22" x14ac:dyDescent="0.2">
      <c r="B120" s="35"/>
      <c r="C120" s="106"/>
      <c r="D120" s="107"/>
      <c r="E120" s="107"/>
      <c r="F120" s="34"/>
      <c r="G120" s="34"/>
      <c r="H120" s="34"/>
      <c r="I120" s="34"/>
      <c r="J120" s="34"/>
      <c r="K120" s="34"/>
      <c r="L120" s="34"/>
      <c r="M120" s="34"/>
      <c r="N120" s="34"/>
      <c r="O120" s="34"/>
      <c r="P120" s="34"/>
      <c r="Q120" s="34"/>
      <c r="R120" s="34"/>
      <c r="S120" s="34"/>
      <c r="T120" s="34"/>
      <c r="U120" s="34"/>
      <c r="V120" s="34"/>
    </row>
    <row r="121" spans="2:22" x14ac:dyDescent="0.2">
      <c r="B121" s="35"/>
      <c r="C121" s="106"/>
      <c r="D121" s="107"/>
      <c r="E121" s="107"/>
      <c r="F121" s="34"/>
      <c r="G121" s="34"/>
      <c r="H121" s="34"/>
      <c r="I121" s="34"/>
      <c r="J121" s="34"/>
      <c r="K121" s="34"/>
      <c r="L121" s="34"/>
      <c r="M121" s="34"/>
      <c r="N121" s="34"/>
      <c r="O121" s="34"/>
      <c r="P121" s="34"/>
      <c r="Q121" s="34"/>
      <c r="R121" s="34"/>
      <c r="S121" s="34"/>
      <c r="T121" s="34"/>
      <c r="U121" s="34"/>
      <c r="V121" s="34"/>
    </row>
    <row r="122" spans="2:22" x14ac:dyDescent="0.2">
      <c r="B122" s="35"/>
      <c r="C122" s="106"/>
      <c r="D122" s="107"/>
      <c r="E122" s="107"/>
      <c r="F122" s="34"/>
      <c r="G122" s="34"/>
      <c r="H122" s="34"/>
      <c r="I122" s="34"/>
      <c r="J122" s="34"/>
      <c r="K122" s="34"/>
      <c r="L122" s="34"/>
      <c r="M122" s="34"/>
      <c r="N122" s="34"/>
      <c r="O122" s="34"/>
      <c r="P122" s="34"/>
      <c r="Q122" s="34"/>
      <c r="R122" s="34"/>
      <c r="S122" s="34"/>
      <c r="T122" s="34"/>
      <c r="U122" s="34"/>
      <c r="V122" s="34"/>
    </row>
  </sheetData>
  <sheetProtection algorithmName="SHA-512" hashValue="h0N2mh351NNZWIaqu4VEByGY1dK7GghA7P76yaivw0xmeUx9WQjddMZtDn3HzgeNMD0pKOUiQ6UkYw3RvnqqTA==" saltValue="I6WKmuD+xiIxPQfeb/bfOQ==" spinCount="100000" sheet="1" objects="1" scenarios="1"/>
  <autoFilter ref="B3:V109">
    <filterColumn colId="3">
      <filters blank="1">
        <filter val="12"/>
        <filter val="13"/>
        <filter val="14"/>
        <filter val="15"/>
        <filter val="16"/>
      </filters>
    </filterColumn>
  </autoFilter>
  <phoneticPr fontId="49" type="noConversion"/>
  <conditionalFormatting sqref="F4:V109">
    <cfRule type="cellIs" dxfId="10" priority="1" operator="equal">
      <formula>"increase until 4"</formula>
    </cfRule>
    <cfRule type="cellIs" dxfId="9" priority="2" operator="equal">
      <formula>"increase until 2"</formula>
    </cfRule>
    <cfRule type="cellIs" dxfId="8" priority="3" operator="equal">
      <formula>"increase until 3"</formula>
    </cfRule>
    <cfRule type="cellIs" dxfId="7" priority="4" operator="equal">
      <formula>":-)"</formula>
    </cfRule>
  </conditionalFormatting>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filterMode="1" enableFormatConditionsCalculation="0">
    <tabColor rgb="FF0096D6"/>
    <pageSetUpPr autoPageBreaks="0"/>
  </sheetPr>
  <dimension ref="A1:L109"/>
  <sheetViews>
    <sheetView showGridLines="0" workbookViewId="0">
      <pane ySplit="3" topLeftCell="A4" activePane="bottomLeft" state="frozen"/>
      <selection pane="bottomLeft" activeCell="E4" sqref="E4"/>
    </sheetView>
  </sheetViews>
  <sheetFormatPr baseColWidth="10" defaultColWidth="9.1640625" defaultRowHeight="90" customHeight="1" x14ac:dyDescent="0.2"/>
  <cols>
    <col min="1" max="2" width="9.1640625" style="35"/>
    <col min="3" max="3" width="9.5" style="35" hidden="1" customWidth="1"/>
    <col min="4" max="4" width="7.5" style="35" hidden="1" customWidth="1"/>
    <col min="5" max="5" width="116.6640625" style="35" customWidth="1"/>
    <col min="6" max="8" width="25.83203125" style="35" customWidth="1"/>
    <col min="9" max="9" width="5.33203125" style="35" customWidth="1"/>
    <col min="10" max="16384" width="9.1640625" style="35"/>
  </cols>
  <sheetData>
    <row r="1" spans="1:9" ht="90" customHeight="1" x14ac:dyDescent="0.2">
      <c r="A1" s="225"/>
      <c r="B1" s="233" t="s">
        <v>344</v>
      </c>
      <c r="C1" s="225"/>
      <c r="D1" s="225"/>
      <c r="E1" s="225"/>
      <c r="F1" s="234" t="s">
        <v>347</v>
      </c>
      <c r="G1" s="234" t="s">
        <v>345</v>
      </c>
      <c r="H1" s="234" t="s">
        <v>346</v>
      </c>
      <c r="I1" s="225"/>
    </row>
    <row r="2" spans="1:9" ht="9.75" customHeight="1" x14ac:dyDescent="0.2">
      <c r="A2" s="225"/>
      <c r="D2" s="207"/>
      <c r="I2" s="225"/>
    </row>
    <row r="3" spans="1:9" ht="18.75" customHeight="1" x14ac:dyDescent="0.2">
      <c r="A3" s="225"/>
      <c r="I3" s="225"/>
    </row>
    <row r="4" spans="1:9" ht="90" customHeight="1" x14ac:dyDescent="0.2">
      <c r="A4" s="225"/>
      <c r="B4" s="98" t="str">
        <f>IF(C4,Tips!D5,"")</f>
        <v/>
      </c>
      <c r="C4" s="35">
        <f>Tips!M5</f>
        <v>0</v>
      </c>
      <c r="D4" s="35" t="str">
        <f>IF(C4,"waar","onwaar")</f>
        <v>onwaar</v>
      </c>
      <c r="E4" s="108" t="str">
        <f>IF(C4,Tips!G7,"")</f>
        <v/>
      </c>
      <c r="F4" s="98"/>
      <c r="G4" s="98"/>
      <c r="H4" s="98"/>
      <c r="I4" s="225"/>
    </row>
    <row r="5" spans="1:9" ht="90" customHeight="1" x14ac:dyDescent="0.2">
      <c r="A5" s="225"/>
      <c r="B5" s="98" t="str">
        <f>IF(C5,Tips!D9,"")</f>
        <v/>
      </c>
      <c r="C5" s="35">
        <f>Tips!M9</f>
        <v>0</v>
      </c>
      <c r="D5" s="35" t="str">
        <f t="shared" ref="D5:D68" si="0">IF(C5,"waar","onwaar")</f>
        <v>onwaar</v>
      </c>
      <c r="E5" s="108" t="str">
        <f>IF(Tips!M9,Tips!G11,"")</f>
        <v/>
      </c>
      <c r="F5" s="98"/>
      <c r="G5" s="98"/>
      <c r="H5" s="98"/>
      <c r="I5" s="225"/>
    </row>
    <row r="6" spans="1:9" ht="90" customHeight="1" x14ac:dyDescent="0.2">
      <c r="A6" s="225"/>
      <c r="B6" s="98" t="str">
        <f>IF(C6,Tips!D13,"")</f>
        <v/>
      </c>
      <c r="C6" s="35">
        <f>Tips!M13</f>
        <v>0</v>
      </c>
      <c r="D6" s="35" t="str">
        <f t="shared" si="0"/>
        <v>onwaar</v>
      </c>
      <c r="E6" s="108" t="str">
        <f>IF(Tips!M13,Tips!G15,"")</f>
        <v/>
      </c>
      <c r="F6" s="98"/>
      <c r="G6" s="98"/>
      <c r="H6" s="98"/>
      <c r="I6" s="225"/>
    </row>
    <row r="7" spans="1:9" ht="214.5" customHeight="1" x14ac:dyDescent="0.2">
      <c r="A7" s="225"/>
      <c r="B7" s="98" t="str">
        <f>IF(C7,Tips!D17,"")</f>
        <v/>
      </c>
      <c r="C7" s="35">
        <f>Tips!M17</f>
        <v>0</v>
      </c>
      <c r="D7" s="35" t="str">
        <f t="shared" si="0"/>
        <v>onwaar</v>
      </c>
      <c r="E7" s="108" t="str">
        <f>IF(Tips!M17,Tips!G19,"")</f>
        <v/>
      </c>
      <c r="F7" s="98"/>
      <c r="G7" s="98"/>
      <c r="H7" s="98"/>
      <c r="I7" s="225"/>
    </row>
    <row r="8" spans="1:9" ht="171" customHeight="1" x14ac:dyDescent="0.2">
      <c r="A8" s="225"/>
      <c r="B8" s="98" t="str">
        <f>IF(C8,Tips!D21,"")</f>
        <v/>
      </c>
      <c r="C8" s="35">
        <f>Tips!M21</f>
        <v>0</v>
      </c>
      <c r="D8" s="35" t="str">
        <f t="shared" si="0"/>
        <v>onwaar</v>
      </c>
      <c r="E8" s="108" t="str">
        <f>IF(Tips!M21,Tips!G23,"")</f>
        <v/>
      </c>
      <c r="F8" s="98"/>
      <c r="G8" s="98"/>
      <c r="H8" s="98"/>
      <c r="I8" s="225"/>
    </row>
    <row r="9" spans="1:9" ht="90" customHeight="1" x14ac:dyDescent="0.2">
      <c r="A9" s="225"/>
      <c r="B9" s="98" t="str">
        <f>IF(C9,Tips!D25,"")</f>
        <v/>
      </c>
      <c r="C9" s="35">
        <f>Tips!M25</f>
        <v>0</v>
      </c>
      <c r="D9" s="35" t="str">
        <f t="shared" si="0"/>
        <v>onwaar</v>
      </c>
      <c r="E9" s="108" t="str">
        <f>IF(Tips!M25,Tips!G27,"")</f>
        <v/>
      </c>
      <c r="F9" s="98"/>
      <c r="G9" s="98"/>
      <c r="H9" s="98"/>
      <c r="I9" s="225"/>
    </row>
    <row r="10" spans="1:9" ht="90" customHeight="1" x14ac:dyDescent="0.2">
      <c r="A10" s="225"/>
      <c r="B10" s="98" t="str">
        <f>IF(C10,Tips!D29,"")</f>
        <v/>
      </c>
      <c r="C10" s="35">
        <f>Tips!M29</f>
        <v>0</v>
      </c>
      <c r="D10" s="35" t="str">
        <f t="shared" si="0"/>
        <v>onwaar</v>
      </c>
      <c r="E10" s="108" t="str">
        <f>IF(Tips!M29,Tips!G31,"")</f>
        <v/>
      </c>
      <c r="F10" s="98"/>
      <c r="G10" s="98"/>
      <c r="H10" s="98"/>
      <c r="I10" s="225"/>
    </row>
    <row r="11" spans="1:9" ht="90" customHeight="1" x14ac:dyDescent="0.2">
      <c r="A11" s="225"/>
      <c r="B11" s="98" t="str">
        <f>IF(C11,Tips!D33,"")</f>
        <v/>
      </c>
      <c r="C11" s="35">
        <f>Tips!M33</f>
        <v>0</v>
      </c>
      <c r="D11" s="35" t="str">
        <f t="shared" si="0"/>
        <v>onwaar</v>
      </c>
      <c r="E11" s="108" t="str">
        <f>IF(Tips!M33,Tips!G35,"")</f>
        <v/>
      </c>
      <c r="F11" s="98"/>
      <c r="G11" s="98"/>
      <c r="H11" s="98"/>
      <c r="I11" s="225"/>
    </row>
    <row r="12" spans="1:9" ht="90" customHeight="1" x14ac:dyDescent="0.2">
      <c r="A12" s="225"/>
      <c r="B12" s="98" t="str">
        <f>IF(C12,Tips!D37,"")</f>
        <v/>
      </c>
      <c r="C12" s="35">
        <f>Tips!M37</f>
        <v>0</v>
      </c>
      <c r="D12" s="35" t="str">
        <f t="shared" si="0"/>
        <v>onwaar</v>
      </c>
      <c r="E12" s="108" t="str">
        <f>IF(Tips!M37,Tips!G39,"")</f>
        <v/>
      </c>
      <c r="F12" s="98"/>
      <c r="G12" s="98"/>
      <c r="H12" s="98"/>
      <c r="I12" s="225"/>
    </row>
    <row r="13" spans="1:9" ht="90" customHeight="1" x14ac:dyDescent="0.2">
      <c r="A13" s="225"/>
      <c r="B13" s="98" t="str">
        <f>IF(C13,Tips!D41,"")</f>
        <v/>
      </c>
      <c r="C13" s="35">
        <f>Tips!M41</f>
        <v>0</v>
      </c>
      <c r="D13" s="35" t="str">
        <f t="shared" si="0"/>
        <v>onwaar</v>
      </c>
      <c r="E13" s="108" t="str">
        <f>IF(Tips!M41,Tips!G43,"")</f>
        <v/>
      </c>
      <c r="F13" s="98"/>
      <c r="G13" s="98"/>
      <c r="H13" s="98"/>
      <c r="I13" s="225"/>
    </row>
    <row r="14" spans="1:9" ht="119.25" customHeight="1" x14ac:dyDescent="0.2">
      <c r="A14" s="225"/>
      <c r="B14" s="98" t="str">
        <f>IF(C14,Tips!D45,"")</f>
        <v/>
      </c>
      <c r="C14" s="35">
        <f>Tips!M45</f>
        <v>0</v>
      </c>
      <c r="D14" s="35" t="str">
        <f t="shared" si="0"/>
        <v>onwaar</v>
      </c>
      <c r="E14" s="108" t="str">
        <f>IF(Tips!M45,Tips!G47,"")</f>
        <v/>
      </c>
      <c r="F14" s="98"/>
      <c r="G14" s="98"/>
      <c r="H14" s="98"/>
      <c r="I14" s="225"/>
    </row>
    <row r="15" spans="1:9" ht="129.75" customHeight="1" x14ac:dyDescent="0.2">
      <c r="A15" s="225"/>
      <c r="B15" s="98" t="str">
        <f>IF(C15,Tips!D49,"")</f>
        <v/>
      </c>
      <c r="C15" s="35">
        <f>Tips!M49</f>
        <v>0</v>
      </c>
      <c r="D15" s="35" t="str">
        <f t="shared" si="0"/>
        <v>onwaar</v>
      </c>
      <c r="E15" s="108" t="str">
        <f>IF(Tips!M49,Tips!G51,"")</f>
        <v/>
      </c>
      <c r="F15" s="98"/>
      <c r="G15" s="98"/>
      <c r="H15" s="98"/>
      <c r="I15" s="225"/>
    </row>
    <row r="16" spans="1:9" ht="106.5" customHeight="1" x14ac:dyDescent="0.2">
      <c r="A16" s="225"/>
      <c r="B16" s="98" t="str">
        <f>IF(C16,Tips!D53,"")</f>
        <v/>
      </c>
      <c r="C16" s="35">
        <f>Tips!M53</f>
        <v>0</v>
      </c>
      <c r="D16" s="35" t="str">
        <f t="shared" si="0"/>
        <v>onwaar</v>
      </c>
      <c r="E16" s="108" t="str">
        <f>IF(Tips!M53,Tips!G55,"")</f>
        <v/>
      </c>
      <c r="F16" s="98"/>
      <c r="G16" s="98"/>
      <c r="H16" s="98"/>
      <c r="I16" s="225"/>
    </row>
    <row r="17" spans="1:9" ht="203.25" customHeight="1" x14ac:dyDescent="0.2">
      <c r="A17" s="225"/>
      <c r="B17" s="98" t="str">
        <f>IF(C17,Tips!D57,"")</f>
        <v/>
      </c>
      <c r="C17" s="35">
        <f>Tips!M57</f>
        <v>0</v>
      </c>
      <c r="D17" s="35" t="str">
        <f t="shared" si="0"/>
        <v>onwaar</v>
      </c>
      <c r="E17" s="108" t="str">
        <f>IF(Tips!M57,Tips!G59,"")</f>
        <v/>
      </c>
      <c r="F17" s="98"/>
      <c r="G17" s="98"/>
      <c r="H17" s="98"/>
      <c r="I17" s="225"/>
    </row>
    <row r="18" spans="1:9" ht="114.75" customHeight="1" x14ac:dyDescent="0.2">
      <c r="A18" s="225"/>
      <c r="B18" s="98" t="str">
        <f>IF(C18,Tips!D61,"")</f>
        <v/>
      </c>
      <c r="C18" s="35">
        <f>Tips!M61</f>
        <v>0</v>
      </c>
      <c r="D18" s="35" t="str">
        <f t="shared" si="0"/>
        <v>onwaar</v>
      </c>
      <c r="E18" s="108" t="str">
        <f>IF(Tips!M61,Tips!G63,"")</f>
        <v/>
      </c>
      <c r="F18" s="98"/>
      <c r="G18" s="98"/>
      <c r="H18" s="98"/>
      <c r="I18" s="225"/>
    </row>
    <row r="19" spans="1:9" ht="101.25" customHeight="1" x14ac:dyDescent="0.2">
      <c r="A19" s="225"/>
      <c r="B19" s="98" t="str">
        <f>IF(C19,Tips!D65,"")</f>
        <v/>
      </c>
      <c r="C19" s="35">
        <f>Tips!M65</f>
        <v>0</v>
      </c>
      <c r="D19" s="35" t="str">
        <f t="shared" si="0"/>
        <v>onwaar</v>
      </c>
      <c r="E19" s="108" t="str">
        <f>IF(Tips!M65,Tips!G67,"")</f>
        <v/>
      </c>
      <c r="F19" s="98"/>
      <c r="G19" s="98"/>
      <c r="H19" s="98"/>
      <c r="I19" s="225"/>
    </row>
    <row r="20" spans="1:9" ht="117.75" customHeight="1" x14ac:dyDescent="0.2">
      <c r="A20" s="225"/>
      <c r="B20" s="98" t="str">
        <f>IF(C20,Tips!D71,"")</f>
        <v/>
      </c>
      <c r="C20" s="35">
        <f>Tips!M71</f>
        <v>0</v>
      </c>
      <c r="D20" s="35" t="str">
        <f t="shared" si="0"/>
        <v>onwaar</v>
      </c>
      <c r="E20" s="108" t="str">
        <f>IF(Tips!M71,Tips!G73,"")</f>
        <v/>
      </c>
      <c r="F20" s="98"/>
      <c r="G20" s="98"/>
      <c r="H20" s="98"/>
      <c r="I20" s="225"/>
    </row>
    <row r="21" spans="1:9" ht="108" customHeight="1" x14ac:dyDescent="0.2">
      <c r="A21" s="225"/>
      <c r="B21" s="98" t="str">
        <f>IF(C21,Tips!D75,"")</f>
        <v/>
      </c>
      <c r="C21" s="35">
        <f>Tips!M75</f>
        <v>0</v>
      </c>
      <c r="D21" s="35" t="str">
        <f t="shared" si="0"/>
        <v>onwaar</v>
      </c>
      <c r="E21" s="108" t="str">
        <f>IF(Tips!M75,Tips!G77,"")</f>
        <v/>
      </c>
      <c r="F21" s="98"/>
      <c r="G21" s="98"/>
      <c r="H21" s="98"/>
      <c r="I21" s="225"/>
    </row>
    <row r="22" spans="1:9" ht="117" customHeight="1" x14ac:dyDescent="0.2">
      <c r="A22" s="225"/>
      <c r="B22" s="98" t="str">
        <f>IF(C22,Tips!D79,"")</f>
        <v/>
      </c>
      <c r="C22" s="35">
        <f>Tips!M79</f>
        <v>0</v>
      </c>
      <c r="D22" s="35" t="str">
        <f t="shared" si="0"/>
        <v>onwaar</v>
      </c>
      <c r="E22" s="108" t="str">
        <f>IF(Tips!M79,Tips!G81,"")</f>
        <v/>
      </c>
      <c r="F22" s="98"/>
      <c r="G22" s="98"/>
      <c r="H22" s="98"/>
      <c r="I22" s="225"/>
    </row>
    <row r="23" spans="1:9" ht="90" customHeight="1" x14ac:dyDescent="0.2">
      <c r="A23" s="225"/>
      <c r="B23" s="98" t="str">
        <f>IF(C23,Tips!D83,"")</f>
        <v/>
      </c>
      <c r="C23" s="35">
        <f>Tips!M83</f>
        <v>0</v>
      </c>
      <c r="D23" s="35" t="str">
        <f t="shared" si="0"/>
        <v>onwaar</v>
      </c>
      <c r="E23" s="108" t="str">
        <f>IF(Tips!M83,Tips!G85,"")</f>
        <v/>
      </c>
      <c r="F23" s="98"/>
      <c r="G23" s="98"/>
      <c r="H23" s="98"/>
      <c r="I23" s="225"/>
    </row>
    <row r="24" spans="1:9" ht="79.5" customHeight="1" x14ac:dyDescent="0.2">
      <c r="A24" s="225"/>
      <c r="B24" s="98" t="str">
        <f>IF(C24,Tips!D87,"")</f>
        <v/>
      </c>
      <c r="C24" s="35">
        <f>Tips!M87</f>
        <v>0</v>
      </c>
      <c r="D24" s="35" t="str">
        <f t="shared" si="0"/>
        <v>onwaar</v>
      </c>
      <c r="E24" s="108" t="str">
        <f>IF(Tips!M87,Tips!G89,"")</f>
        <v/>
      </c>
      <c r="F24" s="98"/>
      <c r="G24" s="98"/>
      <c r="H24" s="98"/>
      <c r="I24" s="225"/>
    </row>
    <row r="25" spans="1:9" ht="90" customHeight="1" x14ac:dyDescent="0.2">
      <c r="A25" s="225"/>
      <c r="B25" s="98" t="str">
        <f>IF(C25,Tips!D91,"")</f>
        <v/>
      </c>
      <c r="C25" s="35">
        <f>Tips!M91</f>
        <v>0</v>
      </c>
      <c r="D25" s="35" t="str">
        <f t="shared" si="0"/>
        <v>onwaar</v>
      </c>
      <c r="E25" s="108" t="str">
        <f>IF(Tips!M91,Tips!G93,"")</f>
        <v/>
      </c>
      <c r="F25" s="98"/>
      <c r="G25" s="98"/>
      <c r="H25" s="98"/>
      <c r="I25" s="225"/>
    </row>
    <row r="26" spans="1:9" ht="90" customHeight="1" x14ac:dyDescent="0.2">
      <c r="A26" s="225"/>
      <c r="B26" s="98" t="str">
        <f>IF(C26,Tips!D95,"")</f>
        <v/>
      </c>
      <c r="C26" s="35">
        <f>Tips!M95</f>
        <v>0</v>
      </c>
      <c r="D26" s="35" t="str">
        <f t="shared" si="0"/>
        <v>onwaar</v>
      </c>
      <c r="E26" s="108" t="str">
        <f>IF(Tips!M95,Tips!G97,"")</f>
        <v/>
      </c>
      <c r="F26" s="98"/>
      <c r="G26" s="98"/>
      <c r="H26" s="98"/>
      <c r="I26" s="225"/>
    </row>
    <row r="27" spans="1:9" ht="21.75" customHeight="1" x14ac:dyDescent="0.2">
      <c r="A27" s="225"/>
      <c r="B27" s="98" t="str">
        <f>IF(C27,Tips!D99,"")</f>
        <v/>
      </c>
      <c r="C27" s="35">
        <f>Tips!M99</f>
        <v>0</v>
      </c>
      <c r="D27" s="35" t="str">
        <f t="shared" si="0"/>
        <v>onwaar</v>
      </c>
      <c r="E27" s="108" t="str">
        <f>IF(Tips!M99,Tips!G101,"")</f>
        <v/>
      </c>
      <c r="F27" s="98"/>
      <c r="G27" s="98"/>
      <c r="H27" s="98"/>
      <c r="I27" s="225"/>
    </row>
    <row r="28" spans="1:9" ht="96" customHeight="1" x14ac:dyDescent="0.2">
      <c r="A28" s="225"/>
      <c r="B28" s="98" t="str">
        <f>IF(C28,Tips!D103,"")</f>
        <v/>
      </c>
      <c r="C28" s="35">
        <f>Tips!M103</f>
        <v>0</v>
      </c>
      <c r="D28" s="35" t="str">
        <f t="shared" si="0"/>
        <v>onwaar</v>
      </c>
      <c r="E28" s="108" t="str">
        <f>IF(Tips!M103,Tips!G105,"")</f>
        <v/>
      </c>
      <c r="F28" s="98"/>
      <c r="G28" s="98"/>
      <c r="H28" s="98"/>
      <c r="I28" s="225"/>
    </row>
    <row r="29" spans="1:9" ht="108.75" customHeight="1" x14ac:dyDescent="0.2">
      <c r="A29" s="225"/>
      <c r="B29" s="98" t="str">
        <f>IF(C29,Tips!D107,"")</f>
        <v/>
      </c>
      <c r="C29" s="35">
        <f>Tips!M107</f>
        <v>0</v>
      </c>
      <c r="D29" s="35" t="str">
        <f t="shared" si="0"/>
        <v>onwaar</v>
      </c>
      <c r="E29" s="108" t="str">
        <f>IF(Tips!M107,Tips!G109,"")</f>
        <v/>
      </c>
      <c r="F29" s="98"/>
      <c r="G29" s="98"/>
      <c r="H29" s="98"/>
      <c r="I29" s="225"/>
    </row>
    <row r="30" spans="1:9" ht="93" customHeight="1" x14ac:dyDescent="0.2">
      <c r="A30" s="225"/>
      <c r="B30" s="98" t="str">
        <f>IF(C30,Tips!D111,"")</f>
        <v/>
      </c>
      <c r="C30" s="35">
        <f>Tips!M111</f>
        <v>0</v>
      </c>
      <c r="D30" s="35" t="str">
        <f t="shared" si="0"/>
        <v>onwaar</v>
      </c>
      <c r="E30" s="108" t="str">
        <f>IF(Tips!M111,Tips!G113,"")</f>
        <v/>
      </c>
      <c r="F30" s="98"/>
      <c r="G30" s="98"/>
      <c r="H30" s="98"/>
      <c r="I30" s="225"/>
    </row>
    <row r="31" spans="1:9" ht="102" customHeight="1" x14ac:dyDescent="0.2">
      <c r="A31" s="225"/>
      <c r="B31" s="98" t="str">
        <f>IF(C31,Tips!D115,"")</f>
        <v/>
      </c>
      <c r="C31" s="35">
        <f>Tips!M115</f>
        <v>0</v>
      </c>
      <c r="D31" s="35" t="str">
        <f t="shared" si="0"/>
        <v>onwaar</v>
      </c>
      <c r="E31" s="108" t="str">
        <f>IF(Tips!M115,Tips!G117,"")</f>
        <v/>
      </c>
      <c r="F31" s="98"/>
      <c r="G31" s="98"/>
      <c r="H31" s="98"/>
      <c r="I31" s="225"/>
    </row>
    <row r="32" spans="1:9" ht="110.25" customHeight="1" x14ac:dyDescent="0.2">
      <c r="A32" s="225"/>
      <c r="B32" s="98" t="str">
        <f>IF(C32,Tips!D119,"")</f>
        <v/>
      </c>
      <c r="C32" s="35">
        <f>Tips!M119</f>
        <v>0</v>
      </c>
      <c r="D32" s="35" t="str">
        <f t="shared" si="0"/>
        <v>onwaar</v>
      </c>
      <c r="E32" s="108" t="str">
        <f>IF(Tips!M119,Tips!G121,"")</f>
        <v/>
      </c>
      <c r="F32" s="98"/>
      <c r="G32" s="98"/>
      <c r="H32" s="98"/>
      <c r="I32" s="225"/>
    </row>
    <row r="33" spans="1:9" ht="91.5" customHeight="1" x14ac:dyDescent="0.2">
      <c r="A33" s="225"/>
      <c r="B33" s="98" t="str">
        <f>IF(C33,Tips!D123,"")</f>
        <v/>
      </c>
      <c r="C33" s="35">
        <f>Tips!M123</f>
        <v>0</v>
      </c>
      <c r="D33" s="35" t="str">
        <f t="shared" si="0"/>
        <v>onwaar</v>
      </c>
      <c r="E33" s="108" t="str">
        <f>IF(Tips!M123,Tips!G125,"")</f>
        <v/>
      </c>
      <c r="F33" s="98"/>
      <c r="G33" s="98"/>
      <c r="H33" s="98"/>
      <c r="I33" s="225"/>
    </row>
    <row r="34" spans="1:9" ht="84" customHeight="1" x14ac:dyDescent="0.2">
      <c r="A34" s="225"/>
      <c r="B34" s="98" t="str">
        <f>IF(C34,Tips!D127,"")</f>
        <v/>
      </c>
      <c r="C34" s="35">
        <f>Tips!M127</f>
        <v>0</v>
      </c>
      <c r="D34" s="35" t="str">
        <f t="shared" si="0"/>
        <v>onwaar</v>
      </c>
      <c r="E34" s="108" t="str">
        <f>IF(Tips!M127,Tips!G129,"")</f>
        <v/>
      </c>
      <c r="F34" s="98"/>
      <c r="G34" s="98"/>
      <c r="H34" s="98"/>
      <c r="I34" s="225"/>
    </row>
    <row r="35" spans="1:9" ht="106.5" customHeight="1" x14ac:dyDescent="0.2">
      <c r="A35" s="225"/>
      <c r="B35" s="98" t="str">
        <f>IF(C35,Tips!D131,"")</f>
        <v/>
      </c>
      <c r="C35" s="35">
        <f>Tips!M131</f>
        <v>0</v>
      </c>
      <c r="D35" s="35" t="str">
        <f t="shared" si="0"/>
        <v>onwaar</v>
      </c>
      <c r="E35" s="108" t="str">
        <f>IF(Tips!M131,Tips!G133,"")</f>
        <v/>
      </c>
      <c r="F35" s="98"/>
      <c r="G35" s="98"/>
      <c r="H35" s="98"/>
      <c r="I35" s="225"/>
    </row>
    <row r="36" spans="1:9" ht="93.75" customHeight="1" x14ac:dyDescent="0.2">
      <c r="A36" s="225"/>
      <c r="B36" s="98" t="str">
        <f>IF(C36,Tips!D135,"")</f>
        <v/>
      </c>
      <c r="C36" s="35">
        <f>Tips!M135</f>
        <v>0</v>
      </c>
      <c r="D36" s="35" t="str">
        <f t="shared" si="0"/>
        <v>onwaar</v>
      </c>
      <c r="E36" s="108" t="str">
        <f>IF(Tips!M135,Tips!G137,"")</f>
        <v/>
      </c>
      <c r="F36" s="98"/>
      <c r="G36" s="98"/>
      <c r="H36" s="98"/>
      <c r="I36" s="225"/>
    </row>
    <row r="37" spans="1:9" ht="87" customHeight="1" x14ac:dyDescent="0.2">
      <c r="A37" s="225"/>
      <c r="B37" s="98" t="str">
        <f>IF(C37,Tips!D139,"")</f>
        <v/>
      </c>
      <c r="C37" s="35">
        <f>Tips!M139</f>
        <v>0</v>
      </c>
      <c r="D37" s="35" t="str">
        <f t="shared" si="0"/>
        <v>onwaar</v>
      </c>
      <c r="E37" s="108" t="str">
        <f>IF(Tips!M139,Tips!G141,"")</f>
        <v/>
      </c>
      <c r="F37" s="98"/>
      <c r="G37" s="98"/>
      <c r="H37" s="98"/>
      <c r="I37" s="225"/>
    </row>
    <row r="38" spans="1:9" ht="99.75" customHeight="1" x14ac:dyDescent="0.2">
      <c r="A38" s="225"/>
      <c r="B38" s="98" t="str">
        <f>IF(C38,Tips!D143,"")</f>
        <v/>
      </c>
      <c r="C38" s="35">
        <f>Tips!M143</f>
        <v>0</v>
      </c>
      <c r="D38" s="35" t="str">
        <f t="shared" si="0"/>
        <v>onwaar</v>
      </c>
      <c r="E38" s="108" t="str">
        <f>IF(Tips!M143,Tips!G145,"")</f>
        <v/>
      </c>
      <c r="F38" s="98"/>
      <c r="G38" s="98"/>
      <c r="H38" s="98"/>
      <c r="I38" s="225"/>
    </row>
    <row r="39" spans="1:9" ht="96.75" customHeight="1" x14ac:dyDescent="0.2">
      <c r="A39" s="225"/>
      <c r="B39" s="98" t="str">
        <f>IF(C39,Tips!D147,"")</f>
        <v/>
      </c>
      <c r="C39" s="35">
        <f>Tips!M147</f>
        <v>0</v>
      </c>
      <c r="D39" s="35" t="str">
        <f t="shared" si="0"/>
        <v>onwaar</v>
      </c>
      <c r="E39" s="108" t="str">
        <f>IF(Tips!M147,Tips!G149,"")</f>
        <v/>
      </c>
      <c r="F39" s="98"/>
      <c r="G39" s="98"/>
      <c r="H39" s="98"/>
      <c r="I39" s="225"/>
    </row>
    <row r="40" spans="1:9" ht="81.75" customHeight="1" x14ac:dyDescent="0.2">
      <c r="A40" s="225"/>
      <c r="B40" s="98" t="str">
        <f>IF(C40,Tips!D151,"")</f>
        <v/>
      </c>
      <c r="C40" s="35">
        <f>Tips!M151</f>
        <v>0</v>
      </c>
      <c r="D40" s="35" t="str">
        <f t="shared" si="0"/>
        <v>onwaar</v>
      </c>
      <c r="E40" s="108" t="str">
        <f>IF(Tips!M151,Tips!G153,"")</f>
        <v/>
      </c>
      <c r="F40" s="98"/>
      <c r="G40" s="98"/>
      <c r="H40" s="98"/>
      <c r="I40" s="225"/>
    </row>
    <row r="41" spans="1:9" ht="103.5" customHeight="1" x14ac:dyDescent="0.2">
      <c r="A41" s="225"/>
      <c r="B41" s="98" t="str">
        <f>IF(C41,Tips!D155,"")</f>
        <v/>
      </c>
      <c r="C41" s="35">
        <f>Tips!M155</f>
        <v>0</v>
      </c>
      <c r="D41" s="35" t="str">
        <f t="shared" si="0"/>
        <v>onwaar</v>
      </c>
      <c r="E41" s="108" t="str">
        <f>IF(Tips!M155,Tips!G157,"")</f>
        <v/>
      </c>
      <c r="F41" s="98"/>
      <c r="G41" s="98"/>
      <c r="H41" s="98"/>
      <c r="I41" s="225"/>
    </row>
    <row r="42" spans="1:9" ht="109.5" customHeight="1" x14ac:dyDescent="0.2">
      <c r="A42" s="225"/>
      <c r="B42" s="98" t="str">
        <f>IF(C42,Tips!D159,"")</f>
        <v/>
      </c>
      <c r="C42" s="35">
        <f>Tips!M159</f>
        <v>0</v>
      </c>
      <c r="D42" s="35" t="str">
        <f t="shared" si="0"/>
        <v>onwaar</v>
      </c>
      <c r="E42" s="108" t="str">
        <f>IF(Tips!M159,Tips!G161,"")</f>
        <v/>
      </c>
      <c r="F42" s="98"/>
      <c r="G42" s="98"/>
      <c r="H42" s="98"/>
      <c r="I42" s="225"/>
    </row>
    <row r="43" spans="1:9" ht="106.5" customHeight="1" x14ac:dyDescent="0.2">
      <c r="A43" s="225"/>
      <c r="B43" s="98" t="str">
        <f>IF(C43,Tips!D163,"")</f>
        <v/>
      </c>
      <c r="C43" s="35">
        <f>Tips!M163</f>
        <v>0</v>
      </c>
      <c r="D43" s="35" t="str">
        <f t="shared" si="0"/>
        <v>onwaar</v>
      </c>
      <c r="E43" s="108" t="str">
        <f>IF(Tips!M163,Tips!G165,"")</f>
        <v/>
      </c>
      <c r="F43" s="98"/>
      <c r="G43" s="98"/>
      <c r="H43" s="98"/>
      <c r="I43" s="225"/>
    </row>
    <row r="44" spans="1:9" ht="78" customHeight="1" x14ac:dyDescent="0.2">
      <c r="A44" s="225"/>
      <c r="B44" s="98" t="str">
        <f>IF(C44,Tips!D167,"")</f>
        <v/>
      </c>
      <c r="C44" s="35">
        <f>Tips!M167</f>
        <v>0</v>
      </c>
      <c r="D44" s="35" t="str">
        <f t="shared" si="0"/>
        <v>onwaar</v>
      </c>
      <c r="E44" s="108" t="str">
        <f>IF(Tips!M167,Tips!G169,"")</f>
        <v/>
      </c>
      <c r="F44" s="98"/>
      <c r="G44" s="98"/>
      <c r="H44" s="98"/>
      <c r="I44" s="225"/>
    </row>
    <row r="45" spans="1:9" ht="106.5" customHeight="1" x14ac:dyDescent="0.2">
      <c r="A45" s="225"/>
      <c r="B45" s="98" t="str">
        <f>IF(C45,Tips!D171,"")</f>
        <v/>
      </c>
      <c r="C45" s="35">
        <f>Tips!M171</f>
        <v>0</v>
      </c>
      <c r="D45" s="35" t="str">
        <f t="shared" si="0"/>
        <v>onwaar</v>
      </c>
      <c r="E45" s="108" t="str">
        <f>IF(Tips!M171,Tips!G173,"")</f>
        <v/>
      </c>
      <c r="F45" s="98"/>
      <c r="G45" s="98"/>
      <c r="H45" s="98"/>
      <c r="I45" s="225"/>
    </row>
    <row r="46" spans="1:9" ht="103.5" customHeight="1" x14ac:dyDescent="0.2">
      <c r="A46" s="225"/>
      <c r="B46" s="98" t="str">
        <f>IF(C46,Tips!D175,"")</f>
        <v/>
      </c>
      <c r="C46" s="35">
        <f>Tips!M175</f>
        <v>0</v>
      </c>
      <c r="D46" s="35" t="str">
        <f t="shared" si="0"/>
        <v>onwaar</v>
      </c>
      <c r="E46" s="108" t="str">
        <f>IF(Tips!M175,Tips!G177,"")</f>
        <v/>
      </c>
      <c r="F46" s="98"/>
      <c r="G46" s="98"/>
      <c r="H46" s="98"/>
      <c r="I46" s="225"/>
    </row>
    <row r="47" spans="1:9" ht="87" customHeight="1" x14ac:dyDescent="0.2">
      <c r="A47" s="225"/>
      <c r="B47" s="98" t="str">
        <f>IF(C47,Tips!D179,"")</f>
        <v/>
      </c>
      <c r="C47" s="35">
        <f>Tips!M179</f>
        <v>0</v>
      </c>
      <c r="D47" s="35" t="str">
        <f t="shared" si="0"/>
        <v>onwaar</v>
      </c>
      <c r="E47" s="108" t="str">
        <f>IF(Tips!M179,Tips!G181,"")</f>
        <v/>
      </c>
      <c r="F47" s="98"/>
      <c r="G47" s="98"/>
      <c r="H47" s="98"/>
      <c r="I47" s="225"/>
    </row>
    <row r="48" spans="1:9" ht="90.75" customHeight="1" x14ac:dyDescent="0.2">
      <c r="A48" s="225"/>
      <c r="B48" s="98" t="str">
        <f>IF(C48,Tips!D183,"")</f>
        <v/>
      </c>
      <c r="C48" s="35">
        <f>Tips!M183</f>
        <v>0</v>
      </c>
      <c r="D48" s="35" t="str">
        <f t="shared" si="0"/>
        <v>onwaar</v>
      </c>
      <c r="E48" s="108" t="str">
        <f>IF(Tips!M183,Tips!G185,"")</f>
        <v/>
      </c>
      <c r="F48" s="98"/>
      <c r="G48" s="98"/>
      <c r="H48" s="98"/>
      <c r="I48" s="225"/>
    </row>
    <row r="49" spans="1:9" ht="95.25" customHeight="1" x14ac:dyDescent="0.2">
      <c r="A49" s="225"/>
      <c r="B49" s="98" t="str">
        <f>IF(C49,Tips!D187,"")</f>
        <v/>
      </c>
      <c r="C49" s="35">
        <f>Tips!M187</f>
        <v>0</v>
      </c>
      <c r="D49" s="35" t="str">
        <f t="shared" si="0"/>
        <v>onwaar</v>
      </c>
      <c r="E49" s="108" t="str">
        <f>IF(Tips!M187,Tips!G189,"")</f>
        <v/>
      </c>
      <c r="F49" s="98"/>
      <c r="G49" s="98"/>
      <c r="H49" s="98"/>
      <c r="I49" s="225"/>
    </row>
    <row r="50" spans="1:9" ht="88.5" customHeight="1" x14ac:dyDescent="0.2">
      <c r="A50" s="225"/>
      <c r="B50" s="98" t="str">
        <f>IF(C50,Tips!D191,"")</f>
        <v/>
      </c>
      <c r="C50" s="35">
        <f>Tips!M191</f>
        <v>0</v>
      </c>
      <c r="D50" s="35" t="str">
        <f t="shared" si="0"/>
        <v>onwaar</v>
      </c>
      <c r="E50" s="108" t="str">
        <f>IF(Tips!M191,Tips!G193,"")</f>
        <v/>
      </c>
      <c r="F50" s="98"/>
      <c r="G50" s="98"/>
      <c r="H50" s="98"/>
      <c r="I50" s="225"/>
    </row>
    <row r="51" spans="1:9" ht="108" customHeight="1" x14ac:dyDescent="0.2">
      <c r="A51" s="225"/>
      <c r="B51" s="98" t="str">
        <f>IF(C51,Tips!D195,"")</f>
        <v/>
      </c>
      <c r="C51" s="35">
        <f>Tips!M195</f>
        <v>0</v>
      </c>
      <c r="D51" s="35" t="str">
        <f t="shared" si="0"/>
        <v>onwaar</v>
      </c>
      <c r="E51" s="108" t="str">
        <f>IF(Tips!M195,Tips!G197,"")</f>
        <v/>
      </c>
      <c r="F51" s="98"/>
      <c r="G51" s="98"/>
      <c r="H51" s="98"/>
      <c r="I51" s="225"/>
    </row>
    <row r="52" spans="1:9" ht="121.5" customHeight="1" x14ac:dyDescent="0.2">
      <c r="A52" s="225"/>
      <c r="B52" s="98" t="str">
        <f>IF(C52,Tips!D199,"")</f>
        <v/>
      </c>
      <c r="C52" s="35">
        <f>Tips!M199</f>
        <v>0</v>
      </c>
      <c r="D52" s="35" t="str">
        <f t="shared" si="0"/>
        <v>onwaar</v>
      </c>
      <c r="E52" s="108" t="str">
        <f>IF(Tips!M199,Tips!G201,"")</f>
        <v/>
      </c>
      <c r="F52" s="98"/>
      <c r="G52" s="98"/>
      <c r="H52" s="98"/>
      <c r="I52" s="225"/>
    </row>
    <row r="53" spans="1:9" ht="117" customHeight="1" x14ac:dyDescent="0.2">
      <c r="A53" s="225"/>
      <c r="B53" s="98" t="str">
        <f>IF(C53,Tips!D203,"")</f>
        <v/>
      </c>
      <c r="C53" s="35">
        <f>Tips!M203</f>
        <v>0</v>
      </c>
      <c r="D53" s="35" t="str">
        <f t="shared" si="0"/>
        <v>onwaar</v>
      </c>
      <c r="E53" s="108" t="str">
        <f>IF(Tips!M203,Tips!G205,"")</f>
        <v/>
      </c>
      <c r="F53" s="98"/>
      <c r="G53" s="98"/>
      <c r="H53" s="98"/>
      <c r="I53" s="225"/>
    </row>
    <row r="54" spans="1:9" ht="117" customHeight="1" x14ac:dyDescent="0.2">
      <c r="A54" s="225"/>
      <c r="B54" s="98" t="str">
        <f>IF(C54,Tips!D207,"")</f>
        <v/>
      </c>
      <c r="C54" s="35">
        <f>Tips!M207</f>
        <v>0</v>
      </c>
      <c r="D54" s="35" t="str">
        <f t="shared" si="0"/>
        <v>onwaar</v>
      </c>
      <c r="E54" s="108" t="str">
        <f>IF(Tips!M207,Tips!G209,"")</f>
        <v/>
      </c>
      <c r="F54" s="98"/>
      <c r="G54" s="98"/>
      <c r="H54" s="98"/>
      <c r="I54" s="225"/>
    </row>
    <row r="55" spans="1:9" ht="129.75" customHeight="1" x14ac:dyDescent="0.2">
      <c r="A55" s="225"/>
      <c r="B55" s="98" t="str">
        <f>IF(C55,Tips!D211,"")</f>
        <v>Q2.36</v>
      </c>
      <c r="C55" s="35" t="b">
        <f>Tips!M211</f>
        <v>1</v>
      </c>
      <c r="D55" s="35" t="str">
        <f t="shared" si="0"/>
        <v>waar</v>
      </c>
      <c r="E55" s="108" t="str">
        <f>IF(Tips!M211,Tips!G213,"")</f>
        <v>Assess ground water quality periodically to identify potential groundwater contamination. Assess data versus applicable ground water quality standards.</v>
      </c>
      <c r="F55" s="98"/>
      <c r="G55" s="98"/>
      <c r="H55" s="98"/>
      <c r="I55" s="225"/>
    </row>
    <row r="56" spans="1:9" ht="113.25" customHeight="1" x14ac:dyDescent="0.2">
      <c r="A56" s="225"/>
      <c r="B56" s="98" t="str">
        <f>IF(C56,Tips!D215,"")</f>
        <v>Q2.37</v>
      </c>
      <c r="C56" s="35" t="b">
        <f>Tips!M215</f>
        <v>1</v>
      </c>
      <c r="D56" s="35" t="str">
        <f t="shared" si="0"/>
        <v>waar</v>
      </c>
      <c r="E56" s="108" t="str">
        <f>IF(Tips!M215,Tips!G217,"")</f>
        <v>Put in place measures and procedures to minimize the impact of accidental spills to soil. Monitor periodically soil quality. Assess data versus applicable soil quality standards.</v>
      </c>
      <c r="F56" s="98"/>
      <c r="G56" s="98"/>
      <c r="H56" s="98"/>
      <c r="I56" s="225"/>
    </row>
    <row r="57" spans="1:9" ht="108.75" customHeight="1" x14ac:dyDescent="0.2">
      <c r="A57" s="225"/>
      <c r="B57" s="98" t="str">
        <f>IF(C57,Tips!D219,"")</f>
        <v/>
      </c>
      <c r="C57" s="35">
        <f>Tips!M219</f>
        <v>0</v>
      </c>
      <c r="D57" s="35" t="str">
        <f t="shared" si="0"/>
        <v>onwaar</v>
      </c>
      <c r="E57" s="108" t="str">
        <f>IF(Tips!M219,Tips!G221,"")</f>
        <v/>
      </c>
      <c r="F57" s="98"/>
      <c r="G57" s="98"/>
      <c r="H57" s="98"/>
      <c r="I57" s="225"/>
    </row>
    <row r="58" spans="1:9" ht="111" customHeight="1" x14ac:dyDescent="0.2">
      <c r="A58" s="225"/>
      <c r="B58" s="98" t="str">
        <f>IF(C58,Tips!D223,"")</f>
        <v/>
      </c>
      <c r="C58" s="35">
        <f>Tips!M223</f>
        <v>0</v>
      </c>
      <c r="D58" s="35" t="str">
        <f t="shared" si="0"/>
        <v>onwaar</v>
      </c>
      <c r="E58" s="108" t="str">
        <f>IF(Tips!M223,Tips!G225,"")</f>
        <v/>
      </c>
      <c r="F58" s="98"/>
      <c r="G58" s="98"/>
      <c r="H58" s="98"/>
      <c r="I58" s="225"/>
    </row>
    <row r="59" spans="1:9" ht="124.5" customHeight="1" x14ac:dyDescent="0.2">
      <c r="A59" s="225"/>
      <c r="B59" s="98" t="str">
        <f>IF(C59,Tips!D227,"")</f>
        <v/>
      </c>
      <c r="C59" s="35">
        <f>Tips!M227</f>
        <v>0</v>
      </c>
      <c r="D59" s="35" t="str">
        <f t="shared" si="0"/>
        <v>onwaar</v>
      </c>
      <c r="E59" s="108" t="str">
        <f>IF(Tips!M227,Tips!G229,"")</f>
        <v/>
      </c>
      <c r="F59" s="98"/>
      <c r="G59" s="98"/>
      <c r="H59" s="98"/>
      <c r="I59" s="225"/>
    </row>
    <row r="60" spans="1:9" ht="83.25" customHeight="1" x14ac:dyDescent="0.2">
      <c r="A60" s="225"/>
      <c r="B60" s="98" t="str">
        <f>IF(C60,Tips!D231,"")</f>
        <v/>
      </c>
      <c r="C60" s="35">
        <f>Tips!M231</f>
        <v>0</v>
      </c>
      <c r="D60" s="35" t="str">
        <f t="shared" si="0"/>
        <v>onwaar</v>
      </c>
      <c r="E60" s="108" t="str">
        <f>IF(Tips!M231,Tips!G233,"")</f>
        <v/>
      </c>
      <c r="F60" s="98"/>
      <c r="G60" s="98"/>
      <c r="H60" s="98"/>
      <c r="I60" s="225"/>
    </row>
    <row r="61" spans="1:9" ht="129" customHeight="1" x14ac:dyDescent="0.2">
      <c r="A61" s="225"/>
      <c r="B61" s="98" t="str">
        <f>IF(C61,Tips!D235,"")</f>
        <v/>
      </c>
      <c r="C61" s="35">
        <f>Tips!M235</f>
        <v>0</v>
      </c>
      <c r="D61" s="35" t="str">
        <f t="shared" si="0"/>
        <v>onwaar</v>
      </c>
      <c r="E61" s="108" t="str">
        <f>IF(Tips!M235,Tips!G237,"")</f>
        <v/>
      </c>
      <c r="F61" s="98"/>
      <c r="G61" s="98"/>
      <c r="H61" s="98"/>
      <c r="I61" s="225"/>
    </row>
    <row r="62" spans="1:9" ht="124.5" customHeight="1" x14ac:dyDescent="0.2">
      <c r="A62" s="225"/>
      <c r="B62" s="98" t="str">
        <f>IF(C62,Tips!D239,"")</f>
        <v/>
      </c>
      <c r="C62" s="35">
        <f>Tips!M239</f>
        <v>0</v>
      </c>
      <c r="D62" s="35" t="str">
        <f t="shared" si="0"/>
        <v>onwaar</v>
      </c>
      <c r="E62" s="108" t="str">
        <f>IF(Tips!M239,Tips!G241,"")</f>
        <v/>
      </c>
      <c r="F62" s="98"/>
      <c r="G62" s="98"/>
      <c r="H62" s="98"/>
      <c r="I62" s="225"/>
    </row>
    <row r="63" spans="1:9" ht="128.25" customHeight="1" x14ac:dyDescent="0.2">
      <c r="A63" s="225"/>
      <c r="B63" s="98" t="str">
        <f>IF(C63,Tips!D243,"")</f>
        <v/>
      </c>
      <c r="C63" s="35">
        <f>Tips!M243</f>
        <v>0</v>
      </c>
      <c r="D63" s="35" t="str">
        <f t="shared" si="0"/>
        <v>onwaar</v>
      </c>
      <c r="E63" s="108" t="str">
        <f>IF(Tips!M243,Tips!G245,"")</f>
        <v/>
      </c>
      <c r="F63" s="98"/>
      <c r="G63" s="98"/>
      <c r="H63" s="98"/>
      <c r="I63" s="225"/>
    </row>
    <row r="64" spans="1:9" ht="151.5" customHeight="1" x14ac:dyDescent="0.2">
      <c r="A64" s="225"/>
      <c r="B64" s="98" t="str">
        <f>IF(C64,Tips!D247,"")</f>
        <v/>
      </c>
      <c r="C64" s="35">
        <f>Tips!M247</f>
        <v>0</v>
      </c>
      <c r="D64" s="35" t="str">
        <f t="shared" si="0"/>
        <v>onwaar</v>
      </c>
      <c r="E64" s="108" t="str">
        <f>IF(Tips!M247,Tips!G249,"")</f>
        <v/>
      </c>
      <c r="F64" s="98"/>
      <c r="G64" s="98"/>
      <c r="H64" s="98"/>
      <c r="I64" s="225"/>
    </row>
    <row r="65" spans="1:9" ht="135" customHeight="1" x14ac:dyDescent="0.2">
      <c r="A65" s="225"/>
      <c r="B65" s="98" t="str">
        <f>IF(C65,Tips!D253,"")</f>
        <v/>
      </c>
      <c r="C65" s="35">
        <f>Tips!M253</f>
        <v>0</v>
      </c>
      <c r="D65" s="35" t="str">
        <f t="shared" si="0"/>
        <v>onwaar</v>
      </c>
      <c r="E65" s="108" t="str">
        <f>IF(Tips!M253,Tips!G255,"")</f>
        <v/>
      </c>
      <c r="F65" s="98"/>
      <c r="G65" s="98"/>
      <c r="H65" s="98"/>
      <c r="I65" s="225"/>
    </row>
    <row r="66" spans="1:9" ht="90" customHeight="1" x14ac:dyDescent="0.2">
      <c r="A66" s="225"/>
      <c r="B66" s="98" t="str">
        <f>IF(C66,Tips!D257,"")</f>
        <v/>
      </c>
      <c r="C66" s="35">
        <f>Tips!M257</f>
        <v>0</v>
      </c>
      <c r="D66" s="35" t="str">
        <f t="shared" si="0"/>
        <v>onwaar</v>
      </c>
      <c r="E66" s="108" t="str">
        <f>IF(Tips!M257,Tips!G259,"")</f>
        <v/>
      </c>
      <c r="F66" s="98"/>
      <c r="G66" s="98"/>
      <c r="H66" s="98"/>
      <c r="I66" s="225"/>
    </row>
    <row r="67" spans="1:9" ht="84.75" customHeight="1" x14ac:dyDescent="0.2">
      <c r="A67" s="225"/>
      <c r="B67" s="98" t="str">
        <f>IF(C67,Tips!D261,"")</f>
        <v/>
      </c>
      <c r="C67" s="35">
        <f>Tips!M261</f>
        <v>0</v>
      </c>
      <c r="D67" s="35" t="str">
        <f t="shared" si="0"/>
        <v>onwaar</v>
      </c>
      <c r="E67" s="108" t="str">
        <f>IF(Tips!M261,Tips!G263,"")</f>
        <v/>
      </c>
      <c r="F67" s="98"/>
      <c r="G67" s="98"/>
      <c r="H67" s="98"/>
      <c r="I67" s="225"/>
    </row>
    <row r="68" spans="1:9" ht="89.25" customHeight="1" x14ac:dyDescent="0.2">
      <c r="A68" s="225"/>
      <c r="B68" s="98" t="str">
        <f>IF(C68,Tips!D265,"")</f>
        <v/>
      </c>
      <c r="C68" s="35">
        <f>Tips!M265</f>
        <v>0</v>
      </c>
      <c r="D68" s="35" t="str">
        <f t="shared" si="0"/>
        <v>onwaar</v>
      </c>
      <c r="E68" s="108" t="str">
        <f>IF(Tips!M265,Tips!G267,"")</f>
        <v/>
      </c>
      <c r="F68" s="98"/>
      <c r="G68" s="98"/>
      <c r="H68" s="98"/>
      <c r="I68" s="225"/>
    </row>
    <row r="69" spans="1:9" ht="91.5" customHeight="1" x14ac:dyDescent="0.2">
      <c r="A69" s="225"/>
      <c r="B69" s="98" t="str">
        <f>IF(C69,Tips!D269,"")</f>
        <v/>
      </c>
      <c r="C69" s="35">
        <f>Tips!M269</f>
        <v>0</v>
      </c>
      <c r="D69" s="35" t="str">
        <f t="shared" ref="D69:D104" si="1">IF(C69,"waar","onwaar")</f>
        <v>onwaar</v>
      </c>
      <c r="E69" s="108" t="str">
        <f>IF(Tips!M269,Tips!G271,"")</f>
        <v/>
      </c>
      <c r="F69" s="98"/>
      <c r="G69" s="98"/>
      <c r="H69" s="98"/>
      <c r="I69" s="225"/>
    </row>
    <row r="70" spans="1:9" ht="72.75" customHeight="1" x14ac:dyDescent="0.2">
      <c r="A70" s="225"/>
      <c r="B70" s="98" t="str">
        <f>IF(C70,Tips!D273,"")</f>
        <v>Q3.6</v>
      </c>
      <c r="C70" s="35" t="b">
        <f>Tips!M273</f>
        <v>1</v>
      </c>
      <c r="D70" s="35" t="str">
        <f t="shared" si="1"/>
        <v>waar</v>
      </c>
      <c r="E70" s="108" t="str">
        <f>IF(Tips!M273,Tips!G275,"")</f>
        <v>New information is not limited to available information: client complaints, accident and incidents for instance can provide valuable information on hazard, uses and exposure and should be documented and integrated as new information. A possible change in the mode or nature of application, nature of exposure or any change to the originally foreseen use should also be considered.</v>
      </c>
      <c r="F70" s="98"/>
      <c r="G70" s="98"/>
      <c r="H70" s="98"/>
      <c r="I70" s="225"/>
    </row>
    <row r="71" spans="1:9" ht="104.25" customHeight="1" x14ac:dyDescent="0.2">
      <c r="A71" s="225"/>
      <c r="B71" s="98" t="str">
        <f>IF(C71,Tips!D277,"")</f>
        <v/>
      </c>
      <c r="C71" s="35">
        <f>Tips!M277</f>
        <v>0</v>
      </c>
      <c r="D71" s="35" t="str">
        <f t="shared" si="1"/>
        <v>onwaar</v>
      </c>
      <c r="E71" s="108" t="str">
        <f>IF(Tips!M277,Tips!G279,"")</f>
        <v/>
      </c>
      <c r="F71" s="98"/>
      <c r="G71" s="98"/>
      <c r="H71" s="98"/>
      <c r="I71" s="225"/>
    </row>
    <row r="72" spans="1:9" ht="93.75" customHeight="1" x14ac:dyDescent="0.2">
      <c r="A72" s="225"/>
      <c r="B72" s="98" t="str">
        <f>IF(C72,Tips!D281,"")</f>
        <v/>
      </c>
      <c r="C72" s="35">
        <f>Tips!M281</f>
        <v>0</v>
      </c>
      <c r="D72" s="35" t="str">
        <f t="shared" si="1"/>
        <v>onwaar</v>
      </c>
      <c r="E72" s="108" t="str">
        <f>IF(Tips!M281,Tips!G283,"")</f>
        <v/>
      </c>
      <c r="F72" s="98"/>
      <c r="G72" s="98"/>
      <c r="H72" s="98"/>
      <c r="I72" s="225"/>
    </row>
    <row r="73" spans="1:9" ht="193.5" customHeight="1" x14ac:dyDescent="0.2">
      <c r="A73" s="225"/>
      <c r="B73" s="98" t="str">
        <f>IF(C73,Tips!D285,"")</f>
        <v/>
      </c>
      <c r="C73" s="35">
        <f>Tips!M285</f>
        <v>0</v>
      </c>
      <c r="D73" s="35" t="str">
        <f t="shared" si="1"/>
        <v>onwaar</v>
      </c>
      <c r="E73" s="108" t="str">
        <f>IF(Tips!M285,Tips!G287,"")</f>
        <v/>
      </c>
      <c r="F73" s="98"/>
      <c r="G73" s="98"/>
      <c r="H73" s="98"/>
      <c r="I73" s="225"/>
    </row>
    <row r="74" spans="1:9" ht="109.5" customHeight="1" x14ac:dyDescent="0.2">
      <c r="A74" s="225"/>
      <c r="B74" s="98" t="str">
        <f>IF(C74,Tips!D289,"")</f>
        <v/>
      </c>
      <c r="C74" s="35">
        <f>Tips!M289</f>
        <v>0</v>
      </c>
      <c r="D74" s="35" t="str">
        <f t="shared" si="1"/>
        <v>onwaar</v>
      </c>
      <c r="E74" s="108" t="str">
        <f>IF(Tips!M289,Tips!G291,"")</f>
        <v/>
      </c>
      <c r="F74" s="98"/>
      <c r="G74" s="98"/>
      <c r="H74" s="98"/>
      <c r="I74" s="225"/>
    </row>
    <row r="75" spans="1:9" ht="120" customHeight="1" x14ac:dyDescent="0.2">
      <c r="A75" s="225"/>
      <c r="B75" s="98" t="str">
        <f>IF(C75,Tips!D295,"")</f>
        <v/>
      </c>
      <c r="C75" s="35">
        <f>Tips!M295</f>
        <v>0</v>
      </c>
      <c r="D75" s="35" t="str">
        <f t="shared" si="1"/>
        <v>onwaar</v>
      </c>
      <c r="E75" s="108" t="str">
        <f>IF(Tips!M295,Tips!G297,"")</f>
        <v/>
      </c>
      <c r="F75" s="98"/>
      <c r="G75" s="98"/>
      <c r="H75" s="98"/>
      <c r="I75" s="225"/>
    </row>
    <row r="76" spans="1:9" ht="133.5" customHeight="1" x14ac:dyDescent="0.2">
      <c r="A76" s="225"/>
      <c r="B76" s="98" t="str">
        <f>IF(C76,Tips!D299,"")</f>
        <v/>
      </c>
      <c r="C76" s="35">
        <f>Tips!M299</f>
        <v>0</v>
      </c>
      <c r="D76" s="35" t="str">
        <f t="shared" si="1"/>
        <v>onwaar</v>
      </c>
      <c r="E76" s="108" t="str">
        <f>IF(Tips!M299,Tips!G301,"")</f>
        <v/>
      </c>
      <c r="F76" s="98"/>
      <c r="G76" s="98"/>
      <c r="H76" s="98"/>
      <c r="I76" s="225"/>
    </row>
    <row r="77" spans="1:9" ht="139.5" customHeight="1" x14ac:dyDescent="0.2">
      <c r="A77" s="225"/>
      <c r="B77" s="98" t="str">
        <f>IF(C77,Tips!D303,"")</f>
        <v/>
      </c>
      <c r="C77" s="35">
        <f>Tips!M303</f>
        <v>0</v>
      </c>
      <c r="D77" s="35" t="str">
        <f t="shared" si="1"/>
        <v>onwaar</v>
      </c>
      <c r="E77" s="108" t="str">
        <f>IF(Tips!M303,Tips!G305,"")</f>
        <v/>
      </c>
      <c r="F77" s="98"/>
      <c r="G77" s="98"/>
      <c r="H77" s="98"/>
      <c r="I77" s="225"/>
    </row>
    <row r="78" spans="1:9" ht="147.75" customHeight="1" x14ac:dyDescent="0.2">
      <c r="A78" s="225"/>
      <c r="B78" s="98" t="str">
        <f>IF(C78,Tips!D307,"")</f>
        <v/>
      </c>
      <c r="C78" s="35">
        <f>Tips!M307</f>
        <v>0</v>
      </c>
      <c r="D78" s="35" t="str">
        <f t="shared" si="1"/>
        <v>onwaar</v>
      </c>
      <c r="E78" s="108" t="str">
        <f>IF(Tips!M307,Tips!G309,"")</f>
        <v/>
      </c>
      <c r="F78" s="98"/>
      <c r="G78" s="98"/>
      <c r="H78" s="98"/>
      <c r="I78" s="225"/>
    </row>
    <row r="79" spans="1:9" ht="108" customHeight="1" x14ac:dyDescent="0.2">
      <c r="A79" s="225"/>
      <c r="B79" s="98" t="str">
        <f>IF(C79,Tips!D311,"")</f>
        <v/>
      </c>
      <c r="C79" s="35">
        <f>Tips!M311</f>
        <v>0</v>
      </c>
      <c r="D79" s="35" t="str">
        <f t="shared" si="1"/>
        <v>onwaar</v>
      </c>
      <c r="E79" s="108" t="str">
        <f>IF(Tips!M311,Tips!G313,"")</f>
        <v/>
      </c>
      <c r="F79" s="98"/>
      <c r="G79" s="98"/>
      <c r="H79" s="98"/>
      <c r="I79" s="225"/>
    </row>
    <row r="80" spans="1:9" ht="147.75" customHeight="1" x14ac:dyDescent="0.2">
      <c r="A80" s="225"/>
      <c r="B80" s="98" t="str">
        <f>IF(C80,Tips!D315,"")</f>
        <v/>
      </c>
      <c r="C80" s="35">
        <f>Tips!M315</f>
        <v>0</v>
      </c>
      <c r="D80" s="35" t="str">
        <f t="shared" si="1"/>
        <v>onwaar</v>
      </c>
      <c r="E80" s="108" t="str">
        <f>IF(Tips!M315,Tips!G317,"")</f>
        <v/>
      </c>
      <c r="F80" s="98"/>
      <c r="G80" s="98"/>
      <c r="H80" s="98"/>
      <c r="I80" s="225"/>
    </row>
    <row r="81" spans="1:12" ht="162.75" customHeight="1" x14ac:dyDescent="0.2">
      <c r="A81" s="225"/>
      <c r="B81" s="98" t="str">
        <f>IF(C81,Tips!D319,"")</f>
        <v/>
      </c>
      <c r="C81" s="35">
        <f>Tips!M319</f>
        <v>0</v>
      </c>
      <c r="D81" s="35" t="str">
        <f t="shared" si="1"/>
        <v>onwaar</v>
      </c>
      <c r="E81" s="108" t="str">
        <f>IF(Tips!M319,Tips!G321,"")</f>
        <v/>
      </c>
      <c r="F81" s="98"/>
      <c r="G81" s="98"/>
      <c r="H81" s="98"/>
      <c r="I81" s="225"/>
    </row>
    <row r="82" spans="1:12" ht="133.5" customHeight="1" x14ac:dyDescent="0.2">
      <c r="A82" s="225"/>
      <c r="B82" s="98" t="str">
        <f>IF(C82,Tips!D323,"")</f>
        <v/>
      </c>
      <c r="C82" s="35">
        <f>Tips!M323</f>
        <v>0</v>
      </c>
      <c r="D82" s="35" t="str">
        <f t="shared" si="1"/>
        <v>onwaar</v>
      </c>
      <c r="E82" s="108" t="str">
        <f>IF(Tips!M323,Tips!G325,"")</f>
        <v/>
      </c>
      <c r="F82" s="98"/>
      <c r="G82" s="98"/>
      <c r="H82" s="98"/>
      <c r="I82" s="225"/>
    </row>
    <row r="83" spans="1:12" ht="152.25" customHeight="1" x14ac:dyDescent="0.2">
      <c r="A83" s="225"/>
      <c r="B83" s="98" t="str">
        <f>IF(C83,Tips!D329,"")</f>
        <v/>
      </c>
      <c r="C83" s="35">
        <f>Tips!M329</f>
        <v>0</v>
      </c>
      <c r="D83" s="35" t="str">
        <f t="shared" si="1"/>
        <v>onwaar</v>
      </c>
      <c r="E83" s="108" t="str">
        <f>IF(Tips!M329,Tips!G331,"")</f>
        <v/>
      </c>
      <c r="F83" s="98"/>
      <c r="G83" s="98"/>
      <c r="H83" s="98"/>
      <c r="I83" s="225"/>
    </row>
    <row r="84" spans="1:12" ht="130.5" customHeight="1" x14ac:dyDescent="0.2">
      <c r="A84" s="225"/>
      <c r="B84" s="98" t="str">
        <f>IF(C84,Tips!D333,"")</f>
        <v/>
      </c>
      <c r="C84" s="35">
        <f>Tips!M333</f>
        <v>0</v>
      </c>
      <c r="D84" s="35" t="str">
        <f t="shared" si="1"/>
        <v>onwaar</v>
      </c>
      <c r="E84" s="108" t="str">
        <f>IF(Tips!M333,Tips!G335,"")</f>
        <v/>
      </c>
      <c r="F84" s="98"/>
      <c r="G84" s="98"/>
      <c r="H84" s="98"/>
      <c r="I84" s="225"/>
    </row>
    <row r="85" spans="1:12" ht="90" customHeight="1" x14ac:dyDescent="0.2">
      <c r="A85" s="225"/>
      <c r="B85" s="98" t="str">
        <f>IF(C85,Tips!D337,"")</f>
        <v/>
      </c>
      <c r="C85" s="35">
        <f>Tips!M337</f>
        <v>0</v>
      </c>
      <c r="D85" s="35" t="str">
        <f t="shared" si="1"/>
        <v>onwaar</v>
      </c>
      <c r="E85" s="108" t="str">
        <f>IF(Tips!M337,Tips!G339,"")</f>
        <v/>
      </c>
      <c r="F85" s="98"/>
      <c r="G85" s="98"/>
      <c r="H85" s="98"/>
      <c r="I85" s="225"/>
    </row>
    <row r="86" spans="1:12" ht="156.75" customHeight="1" x14ac:dyDescent="0.2">
      <c r="A86" s="225"/>
      <c r="B86" s="98" t="str">
        <f>IF(C86,Tips!D341,"")</f>
        <v/>
      </c>
      <c r="C86" s="35">
        <f>Tips!M341</f>
        <v>0</v>
      </c>
      <c r="D86" s="35" t="str">
        <f t="shared" si="1"/>
        <v>onwaar</v>
      </c>
      <c r="E86" s="108" t="str">
        <f>IF(Tips!M341,Tips!G343,"")</f>
        <v/>
      </c>
      <c r="F86" s="98"/>
      <c r="G86" s="98"/>
      <c r="H86" s="98"/>
      <c r="I86" s="225"/>
    </row>
    <row r="87" spans="1:12" ht="105.75" customHeight="1" x14ac:dyDescent="0.2">
      <c r="A87" s="225"/>
      <c r="B87" s="98" t="str">
        <f>IF(C87,Tips!D345,"")</f>
        <v/>
      </c>
      <c r="C87" s="35">
        <f>Tips!M345</f>
        <v>0</v>
      </c>
      <c r="D87" s="35" t="str">
        <f t="shared" si="1"/>
        <v>onwaar</v>
      </c>
      <c r="E87" s="108" t="str">
        <f>IF(Tips!M345,Tips!G347,"")</f>
        <v/>
      </c>
      <c r="F87" s="98"/>
      <c r="G87" s="98"/>
      <c r="H87" s="98"/>
      <c r="I87" s="225"/>
    </row>
    <row r="88" spans="1:12" ht="122.25" customHeight="1" x14ac:dyDescent="0.2">
      <c r="A88" s="225"/>
      <c r="B88" s="98" t="str">
        <f>IF(C88,Tips!D351,"")</f>
        <v/>
      </c>
      <c r="C88" s="35">
        <f>Tips!M351</f>
        <v>0</v>
      </c>
      <c r="D88" s="35" t="str">
        <f t="shared" si="1"/>
        <v>onwaar</v>
      </c>
      <c r="E88" s="108" t="str">
        <f>IF(Tips!M351,Tips!G353,"")</f>
        <v/>
      </c>
      <c r="F88" s="98"/>
      <c r="G88" s="98"/>
      <c r="H88" s="98"/>
      <c r="I88" s="225"/>
      <c r="J88" s="196" t="s">
        <v>557</v>
      </c>
      <c r="K88" s="196" t="s">
        <v>558</v>
      </c>
      <c r="L88" s="196" t="s">
        <v>559</v>
      </c>
    </row>
    <row r="89" spans="1:12" ht="129.75" customHeight="1" x14ac:dyDescent="0.2">
      <c r="A89" s="225"/>
      <c r="B89" s="98" t="str">
        <f>IF(C89,Tips!D358,"")</f>
        <v/>
      </c>
      <c r="C89" s="35">
        <f>Tips!M358</f>
        <v>0</v>
      </c>
      <c r="D89" s="35" t="str">
        <f t="shared" si="1"/>
        <v>onwaar</v>
      </c>
      <c r="E89" s="108" t="str">
        <f>IF(Tips!M358,Tips!G360,"")</f>
        <v/>
      </c>
      <c r="F89" s="98"/>
      <c r="G89" s="98"/>
      <c r="H89" s="98"/>
      <c r="I89" s="225"/>
      <c r="J89" s="196" t="s">
        <v>557</v>
      </c>
      <c r="K89" s="196" t="s">
        <v>558</v>
      </c>
      <c r="L89" s="196" t="s">
        <v>559</v>
      </c>
    </row>
    <row r="90" spans="1:12" ht="168" customHeight="1" x14ac:dyDescent="0.2">
      <c r="A90" s="225"/>
      <c r="B90" s="98" t="str">
        <f>IF(C90,Tips!D365,"")</f>
        <v/>
      </c>
      <c r="C90" s="35">
        <f>Tips!M365</f>
        <v>0</v>
      </c>
      <c r="D90" s="35" t="str">
        <f t="shared" si="1"/>
        <v>onwaar</v>
      </c>
      <c r="E90" s="108" t="str">
        <f>IF(Tips!M365,Tips!G367,"")</f>
        <v/>
      </c>
      <c r="F90" s="98"/>
      <c r="G90" s="98"/>
      <c r="H90" s="98"/>
      <c r="I90" s="225"/>
    </row>
    <row r="91" spans="1:12" ht="146.25" customHeight="1" x14ac:dyDescent="0.2">
      <c r="A91" s="225"/>
      <c r="B91" s="98" t="str">
        <f>IF(C91,Tips!D369,"")</f>
        <v/>
      </c>
      <c r="C91" s="35">
        <f>Tips!M369</f>
        <v>0</v>
      </c>
      <c r="D91" s="35" t="str">
        <f t="shared" si="1"/>
        <v>onwaar</v>
      </c>
      <c r="E91" s="235" t="str">
        <f>IF(Tips!M369,Tips!G371,"")</f>
        <v/>
      </c>
      <c r="F91" s="98"/>
      <c r="G91" s="98"/>
      <c r="H91" s="98"/>
      <c r="I91" s="225"/>
    </row>
    <row r="92" spans="1:12" ht="111.75" customHeight="1" x14ac:dyDescent="0.2">
      <c r="A92" s="225"/>
      <c r="B92" s="98" t="str">
        <f>IF(C92,Tips!D373,"")</f>
        <v/>
      </c>
      <c r="C92" s="35">
        <f>Tips!M373</f>
        <v>0</v>
      </c>
      <c r="D92" s="35" t="str">
        <f t="shared" si="1"/>
        <v>onwaar</v>
      </c>
      <c r="E92" s="108" t="str">
        <f>IF(Tips!M373,Tips!G375,"")</f>
        <v/>
      </c>
      <c r="F92" s="98"/>
      <c r="G92" s="98"/>
      <c r="H92" s="98"/>
      <c r="I92" s="225"/>
    </row>
    <row r="93" spans="1:12" ht="124.5" customHeight="1" x14ac:dyDescent="0.2">
      <c r="A93" s="225"/>
      <c r="B93" s="98" t="str">
        <f>IF(C93,Tips!D377,"")</f>
        <v/>
      </c>
      <c r="C93" s="35">
        <f>Tips!M377</f>
        <v>0</v>
      </c>
      <c r="D93" s="35" t="str">
        <f t="shared" si="1"/>
        <v>onwaar</v>
      </c>
      <c r="E93" s="108" t="str">
        <f>IF(Tips!M377,Tips!G379,"")</f>
        <v/>
      </c>
      <c r="F93" s="98"/>
      <c r="G93" s="98"/>
      <c r="H93" s="98"/>
      <c r="I93" s="225"/>
    </row>
    <row r="94" spans="1:12" ht="120" customHeight="1" x14ac:dyDescent="0.2">
      <c r="A94" s="225"/>
      <c r="B94" s="98" t="str">
        <f>IF(C94,Tips!D381,"")</f>
        <v/>
      </c>
      <c r="C94" s="35">
        <f>Tips!M381</f>
        <v>0</v>
      </c>
      <c r="D94" s="35" t="str">
        <f t="shared" si="1"/>
        <v>onwaar</v>
      </c>
      <c r="E94" s="108" t="str">
        <f>IF(Tips!M381,Tips!G383,"")</f>
        <v/>
      </c>
      <c r="F94" s="98"/>
      <c r="G94" s="98"/>
      <c r="H94" s="98"/>
      <c r="I94" s="225"/>
    </row>
    <row r="95" spans="1:12" ht="108.75" customHeight="1" x14ac:dyDescent="0.2">
      <c r="A95" s="225"/>
      <c r="B95" s="98" t="str">
        <f>IF(C95,Tips!D385,"")</f>
        <v/>
      </c>
      <c r="C95" s="35">
        <f>Tips!M385</f>
        <v>0</v>
      </c>
      <c r="D95" s="35" t="str">
        <f t="shared" si="1"/>
        <v>onwaar</v>
      </c>
      <c r="E95" s="108" t="str">
        <f>IF(Tips!M385,Tips!G387,"")</f>
        <v/>
      </c>
      <c r="F95" s="98"/>
      <c r="G95" s="98"/>
      <c r="H95" s="98"/>
      <c r="I95" s="225"/>
    </row>
    <row r="96" spans="1:12" ht="131.25" customHeight="1" x14ac:dyDescent="0.2">
      <c r="A96" s="225"/>
      <c r="B96" s="98" t="str">
        <f>IF(C96,Tips!D389,"")</f>
        <v/>
      </c>
      <c r="C96" s="35">
        <f>Tips!M389</f>
        <v>0</v>
      </c>
      <c r="D96" s="35" t="str">
        <f t="shared" si="1"/>
        <v>onwaar</v>
      </c>
      <c r="E96" s="108" t="str">
        <f>IF(Tips!M389,Tips!G391,"")</f>
        <v/>
      </c>
      <c r="F96" s="98"/>
      <c r="G96" s="98"/>
      <c r="H96" s="98"/>
      <c r="I96" s="225"/>
    </row>
    <row r="97" spans="1:11" ht="129.75" customHeight="1" x14ac:dyDescent="0.2">
      <c r="A97" s="225"/>
      <c r="B97" s="98" t="str">
        <f>IF(C97,Tips!D393,"")</f>
        <v/>
      </c>
      <c r="C97" s="35">
        <f>Tips!M393</f>
        <v>0</v>
      </c>
      <c r="D97" s="35" t="str">
        <f t="shared" si="1"/>
        <v>onwaar</v>
      </c>
      <c r="E97" s="108" t="str">
        <f>IF(Tips!M393,Tips!G395,"")</f>
        <v/>
      </c>
      <c r="F97" s="98"/>
      <c r="G97" s="98"/>
      <c r="H97" s="98"/>
      <c r="I97" s="225"/>
      <c r="J97" s="196" t="s">
        <v>557</v>
      </c>
      <c r="K97" s="196" t="s">
        <v>558</v>
      </c>
    </row>
    <row r="98" spans="1:11" ht="108.75" customHeight="1" x14ac:dyDescent="0.2">
      <c r="A98" s="225"/>
      <c r="B98" s="98" t="str">
        <f>IF(C98,Tips!D399,"")</f>
        <v>Q6.11</v>
      </c>
      <c r="C98" s="35" t="b">
        <f>Tips!M399</f>
        <v>1</v>
      </c>
      <c r="D98" s="35" t="str">
        <f t="shared" si="1"/>
        <v>waar</v>
      </c>
      <c r="E98" s="236" t="str">
        <f>IF(Tips!M399,Tips!G401,"")</f>
        <v>Set up indicators (human, financial and organisational) in order to protect biodiversity. Ex: evolution of practices on the maintenance of green spaces (type of weeding, frequency of mowing, species planted little greedy water ...), equipment for the protection of birdlife on structures at height, etc.
Among the valuable guidance documents, there is http://www.teebweb.org/areas-of-work/teeb-for-business/</v>
      </c>
      <c r="F98" s="98"/>
      <c r="G98" s="98"/>
      <c r="H98" s="98"/>
      <c r="I98" s="225"/>
    </row>
    <row r="99" spans="1:11" ht="102" customHeight="1" x14ac:dyDescent="0.2">
      <c r="A99" s="228"/>
      <c r="B99" s="98" t="str">
        <f>IF(C99,Tips!D403,"")</f>
        <v/>
      </c>
      <c r="C99" s="35">
        <f>Tips!M403</f>
        <v>0</v>
      </c>
      <c r="D99" s="35" t="str">
        <f t="shared" si="1"/>
        <v>onwaar</v>
      </c>
      <c r="E99" s="236" t="str">
        <f>IF(Tips!M403,Tips!G405,"")</f>
        <v/>
      </c>
      <c r="F99" s="98"/>
      <c r="G99" s="98"/>
      <c r="H99" s="98"/>
      <c r="I99" s="225"/>
    </row>
    <row r="100" spans="1:11" ht="125.25" customHeight="1" x14ac:dyDescent="0.2">
      <c r="A100" s="225"/>
      <c r="B100" s="98" t="str">
        <f>IF(C100,Tips!D407,"")</f>
        <v/>
      </c>
      <c r="C100" s="35">
        <f>Tips!M407</f>
        <v>0</v>
      </c>
      <c r="D100" s="35" t="str">
        <f t="shared" si="1"/>
        <v>onwaar</v>
      </c>
      <c r="E100" s="108" t="str">
        <f>IF(Tips!M407,Tips!G409,"")</f>
        <v/>
      </c>
      <c r="F100" s="98"/>
      <c r="G100" s="98"/>
      <c r="H100" s="98"/>
      <c r="I100" s="225"/>
    </row>
    <row r="101" spans="1:11" ht="127.5" customHeight="1" x14ac:dyDescent="0.2">
      <c r="A101" s="225"/>
      <c r="B101" s="98" t="str">
        <f>IF(C101,Tips!D411,"")</f>
        <v/>
      </c>
      <c r="C101" s="35">
        <f>Tips!M411</f>
        <v>0</v>
      </c>
      <c r="D101" s="35" t="str">
        <f t="shared" si="1"/>
        <v>onwaar</v>
      </c>
      <c r="E101" s="108" t="str">
        <f>IF(Tips!M411,Tips!G413,"")</f>
        <v/>
      </c>
      <c r="F101" s="98"/>
      <c r="G101" s="98"/>
      <c r="H101" s="98"/>
      <c r="I101" s="225"/>
    </row>
    <row r="102" spans="1:11" ht="136.5" customHeight="1" x14ac:dyDescent="0.2">
      <c r="A102" s="225"/>
      <c r="B102" s="98" t="str">
        <f>IF(C102,Tips!D415,"")</f>
        <v>Q6.15</v>
      </c>
      <c r="C102" s="35" t="b">
        <f>Tips!M415</f>
        <v>1</v>
      </c>
      <c r="D102" s="35" t="str">
        <f t="shared" si="1"/>
        <v>waar</v>
      </c>
      <c r="E102" s="108" t="str">
        <f>IF(Tips!M415,Tips!G417,"")</f>
        <v xml:space="preserve">Perform a gap analysis to identify the potential to reduce scope 1 &amp; 2 emissions. </v>
      </c>
      <c r="F102" s="98"/>
      <c r="G102" s="98"/>
      <c r="H102" s="98"/>
      <c r="I102" s="225"/>
    </row>
    <row r="103" spans="1:11" ht="122.25" customHeight="1" x14ac:dyDescent="0.2">
      <c r="A103" s="225"/>
      <c r="B103" s="98" t="str">
        <f>IF(C103,Tips!D419,"")</f>
        <v>Q6.16</v>
      </c>
      <c r="C103" s="35" t="b">
        <f>Tips!M419</f>
        <v>1</v>
      </c>
      <c r="D103" s="35" t="str">
        <f t="shared" si="1"/>
        <v>waar</v>
      </c>
      <c r="E103" s="108" t="str">
        <f>IF(Tips!M419,Tips!G421,"")</f>
        <v>Identify the risks linked to climate change for your organisation's activities and potential measures to limit those risks.</v>
      </c>
      <c r="F103" s="98"/>
      <c r="G103" s="98"/>
      <c r="H103" s="98"/>
      <c r="I103" s="225"/>
    </row>
    <row r="104" spans="1:11" ht="90" customHeight="1" x14ac:dyDescent="0.2">
      <c r="A104" s="225"/>
      <c r="B104" s="98" t="str">
        <f>IF(C104,Tips!D423,"")</f>
        <v>Q6.17</v>
      </c>
      <c r="C104" s="35" t="b">
        <f>Tips!M423</f>
        <v>1</v>
      </c>
      <c r="D104" s="35" t="str">
        <f t="shared" si="1"/>
        <v>waar</v>
      </c>
      <c r="E104" s="108" t="str">
        <f>IF(Tips!M423,Tips!G425,"")</f>
        <v>Set up a clear action plan with quantified objectives to ensure equal opportunities and integrate diversity aspects into all of your organisation's Human Resource processes.</v>
      </c>
      <c r="F104" s="98"/>
      <c r="G104" s="98"/>
      <c r="H104" s="98"/>
      <c r="I104" s="225"/>
    </row>
    <row r="105" spans="1:11" ht="90" customHeight="1" x14ac:dyDescent="0.2">
      <c r="A105" s="225"/>
      <c r="B105" s="225"/>
      <c r="C105" s="225"/>
      <c r="D105" s="225"/>
      <c r="E105" s="225"/>
      <c r="F105" s="225"/>
      <c r="G105" s="225"/>
      <c r="H105" s="225"/>
      <c r="I105" s="225"/>
    </row>
    <row r="106" spans="1:11" ht="90" customHeight="1" x14ac:dyDescent="0.2">
      <c r="A106" s="225"/>
      <c r="B106" s="225"/>
      <c r="C106" s="225"/>
      <c r="D106" s="225"/>
      <c r="E106" s="225"/>
      <c r="F106" s="225"/>
      <c r="G106" s="225"/>
      <c r="H106" s="225"/>
      <c r="I106" s="225"/>
    </row>
    <row r="107" spans="1:11" ht="90" customHeight="1" x14ac:dyDescent="0.2">
      <c r="A107" s="225"/>
      <c r="B107" s="225"/>
      <c r="C107" s="225"/>
      <c r="D107" s="225"/>
      <c r="E107" s="225"/>
      <c r="F107" s="225"/>
      <c r="G107" s="225"/>
      <c r="H107" s="225"/>
      <c r="I107" s="225"/>
    </row>
    <row r="108" spans="1:11" ht="90" customHeight="1" x14ac:dyDescent="0.2">
      <c r="A108" s="225"/>
      <c r="B108" s="225"/>
      <c r="C108" s="225"/>
      <c r="D108" s="225"/>
      <c r="E108" s="225"/>
      <c r="F108" s="225"/>
      <c r="G108" s="225"/>
      <c r="H108" s="225"/>
      <c r="I108" s="225"/>
    </row>
    <row r="109" spans="1:11" ht="90" customHeight="1" x14ac:dyDescent="0.2">
      <c r="A109" s="225"/>
      <c r="B109" s="225"/>
      <c r="C109" s="225"/>
      <c r="D109" s="225"/>
      <c r="E109" s="225"/>
      <c r="F109" s="225"/>
      <c r="G109" s="225"/>
      <c r="H109" s="225"/>
      <c r="I109" s="225"/>
    </row>
  </sheetData>
  <sheetProtection algorithmName="SHA-512" hashValue="nZDi1qBv5SvaR4I6eb43tn7JQdeLkOzf4wUHLqTpr7avk1y0ucEx07TaT5gZzniAlHFDz9w6cc1Rp0b1v6/25g==" saltValue="2Gl+T4pWOfCDTHD1CkvX1Q==" spinCount="100000" sheet="1" objects="1" scenarios="1"/>
  <autoFilter ref="B2:E104">
    <filterColumn colId="2">
      <filters>
        <filter val="waar"/>
      </filters>
    </filterColumn>
  </autoFilter>
  <phoneticPr fontId="49" type="noConversion"/>
  <hyperlinks>
    <hyperlink ref="J88" r:id="rId1"/>
    <hyperlink ref="K88" r:id="rId2"/>
    <hyperlink ref="L88" r:id="rId3"/>
    <hyperlink ref="J89" r:id="rId4"/>
    <hyperlink ref="K89" r:id="rId5"/>
    <hyperlink ref="L89" r:id="rId6"/>
    <hyperlink ref="J97" r:id="rId7"/>
    <hyperlink ref="K97" r:id="rId8"/>
    <hyperlink ref="E91" r:id="rId9" display="https://www.wbcsd.org/contentwbc/download/5870/80216"/>
    <hyperlink ref="E99" r:id="rId10" display="http://www.teebweb.org/areas-of-work/teeb-for-business/"/>
    <hyperlink ref="E98" r:id="rId11" display="http://www.teebweb.org/areas-of-work/teeb-for-business/"/>
  </hyperlinks>
  <pageMargins left="0.7" right="0.7" top="0.75" bottom="0.75" header="0.3" footer="0.3"/>
  <pageSetup paperSize="9" orientation="portrait" r:id="rId12"/>
  <drawing r:id="rId13"/>
  <legacyDrawing r:id="rId14"/>
  <mc:AlternateContent xmlns:mc="http://schemas.openxmlformats.org/markup-compatibility/2006">
    <mc:Choice Requires="x14">
      <controls>
        <mc:AlternateContent xmlns:mc="http://schemas.openxmlformats.org/markup-compatibility/2006">
          <mc:Choice Requires="x14">
            <control shapeId="73729" r:id="rId15" name="Button 1">
              <controlPr defaultSize="0" print="0" autoFill="0" autoPict="0" macro="[0]!renew">
                <anchor moveWithCells="1" sizeWithCells="1">
                  <from>
                    <xdr:col>4</xdr:col>
                    <xdr:colOff>863600</xdr:colOff>
                    <xdr:row>0</xdr:row>
                    <xdr:rowOff>63500</xdr:rowOff>
                  </from>
                  <to>
                    <xdr:col>4</xdr:col>
                    <xdr:colOff>3187700</xdr:colOff>
                    <xdr:row>0</xdr:row>
                    <xdr:rowOff>292100</xdr:rowOff>
                  </to>
                </anchor>
              </controlPr>
            </control>
          </mc:Choice>
          <mc:Fallback/>
        </mc:AlternateContent>
      </controls>
    </mc:Choice>
    <mc:Fallback/>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TechPage" enableFormatConditionsCalculation="0">
    <tabColor theme="0" tint="-0.14999847407452621"/>
    <pageSetUpPr autoPageBreaks="0"/>
  </sheetPr>
  <dimension ref="A1:FW713"/>
  <sheetViews>
    <sheetView topLeftCell="O566" workbookViewId="0">
      <selection activeCell="AC584" sqref="AC584:AC700"/>
    </sheetView>
  </sheetViews>
  <sheetFormatPr baseColWidth="10" defaultColWidth="8.83203125" defaultRowHeight="15" x14ac:dyDescent="0.2"/>
  <cols>
    <col min="3" max="3" width="13.33203125" customWidth="1"/>
    <col min="8" max="12" width="9.5" bestFit="1" customWidth="1"/>
    <col min="13" max="13" width="9.5" customWidth="1"/>
    <col min="14" max="16" width="9.5" bestFit="1" customWidth="1"/>
    <col min="17" max="18" width="9.5" customWidth="1"/>
    <col min="20" max="23" width="9.5" bestFit="1" customWidth="1"/>
    <col min="24" max="24" width="9.5" customWidth="1"/>
    <col min="25" max="27" width="9.5" bestFit="1" customWidth="1"/>
    <col min="28" max="28" width="9.5" customWidth="1"/>
    <col min="29" max="29" width="9.5" bestFit="1" customWidth="1"/>
    <col min="31" max="31" width="27.1640625" customWidth="1"/>
    <col min="33" max="33" width="10.6640625" bestFit="1" customWidth="1"/>
    <col min="37" max="37" width="10.5" bestFit="1" customWidth="1"/>
    <col min="38" max="38" width="11.6640625" customWidth="1"/>
    <col min="43" max="43" width="11.5" customWidth="1"/>
    <col min="59" max="59" width="14.5" bestFit="1" customWidth="1"/>
    <col min="60" max="60" width="9.5" bestFit="1" customWidth="1"/>
    <col min="61" max="61" width="9.1640625" style="1" customWidth="1"/>
  </cols>
  <sheetData>
    <row r="1" spans="1:179" x14ac:dyDescent="0.2">
      <c r="A1" t="s">
        <v>348</v>
      </c>
    </row>
    <row r="2" spans="1:179" x14ac:dyDescent="0.2">
      <c r="A2" t="s">
        <v>349</v>
      </c>
    </row>
    <row r="4" spans="1:179" s="3" customFormat="1" x14ac:dyDescent="0.2">
      <c r="A4" s="3" t="s">
        <v>37</v>
      </c>
      <c r="BI4" s="103"/>
    </row>
    <row r="7" spans="1:179" x14ac:dyDescent="0.2">
      <c r="I7" t="s">
        <v>51</v>
      </c>
      <c r="O7" s="6"/>
      <c r="P7" s="6"/>
      <c r="Q7" s="6"/>
      <c r="T7" t="s">
        <v>35</v>
      </c>
      <c r="AG7" s="2" t="s">
        <v>66</v>
      </c>
      <c r="AH7" s="2"/>
      <c r="AI7" s="2"/>
      <c r="AK7" t="s">
        <v>45</v>
      </c>
    </row>
    <row r="8" spans="1:179" x14ac:dyDescent="0.2">
      <c r="B8" t="s">
        <v>15</v>
      </c>
      <c r="F8" t="s">
        <v>33</v>
      </c>
      <c r="H8" t="s">
        <v>34</v>
      </c>
      <c r="I8" t="s">
        <v>0</v>
      </c>
      <c r="J8" t="s">
        <v>1</v>
      </c>
      <c r="K8" t="s">
        <v>2</v>
      </c>
      <c r="L8" t="s">
        <v>7</v>
      </c>
      <c r="M8" t="s">
        <v>350</v>
      </c>
      <c r="N8" t="s">
        <v>3</v>
      </c>
      <c r="O8" t="s">
        <v>4</v>
      </c>
      <c r="P8" t="s">
        <v>5</v>
      </c>
      <c r="Q8" t="s">
        <v>351</v>
      </c>
      <c r="T8" t="str">
        <f>I8</f>
        <v>ISO9001</v>
      </c>
      <c r="U8" t="str">
        <f t="shared" ref="U8" si="0">J8</f>
        <v>ISO14001</v>
      </c>
      <c r="V8" t="str">
        <f t="shared" ref="V8" si="1">K8</f>
        <v>ISO26000</v>
      </c>
      <c r="W8" t="str">
        <f t="shared" ref="W8" si="2">L8</f>
        <v>ISO45001</v>
      </c>
      <c r="X8" t="s">
        <v>350</v>
      </c>
      <c r="Y8" t="str">
        <f t="shared" ref="Y8" si="3">N8</f>
        <v>EMAS</v>
      </c>
      <c r="Z8" t="str">
        <f t="shared" ref="Z8" si="4">O8</f>
        <v>RC14001</v>
      </c>
      <c r="AA8" t="str">
        <f t="shared" ref="AA8:AB8" si="5">P8</f>
        <v>RCMS</v>
      </c>
      <c r="AB8" t="str">
        <f t="shared" si="5"/>
        <v>GHS</v>
      </c>
      <c r="AC8" t="s">
        <v>36</v>
      </c>
      <c r="AE8" t="s">
        <v>43</v>
      </c>
      <c r="AG8" t="str">
        <f>IF(SUM(AG10:AG32)=100,"ok","error")</f>
        <v>ok</v>
      </c>
      <c r="AH8" t="str">
        <f>IF(SUM(AH10:AH32)/COUNT(AG10:AG32)=100,"ok","error")</f>
        <v>ok</v>
      </c>
      <c r="AK8" t="s">
        <v>44</v>
      </c>
      <c r="AL8" t="s">
        <v>6</v>
      </c>
      <c r="AO8" t="s">
        <v>68</v>
      </c>
      <c r="AU8" t="s">
        <v>53</v>
      </c>
      <c r="BF8" t="s">
        <v>67</v>
      </c>
    </row>
    <row r="9" spans="1:179" x14ac:dyDescent="0.2">
      <c r="AL9" s="38">
        <f>(AK10*AG10+AK13*AG13+AK15*AG15+AK18*AG18+AK20*AG20+AG24*AK24+AG29*AK29+AG31*AK31)/100</f>
        <v>3.4166666666666674</v>
      </c>
      <c r="AV9" t="str">
        <f>I8</f>
        <v>ISO9001</v>
      </c>
      <c r="AW9" t="str">
        <f t="shared" ref="AW9" si="6">J8</f>
        <v>ISO14001</v>
      </c>
      <c r="AX9" t="str">
        <f t="shared" ref="AX9" si="7">K8</f>
        <v>ISO26000</v>
      </c>
      <c r="AY9" t="str">
        <f>L8</f>
        <v>ISO45001</v>
      </c>
      <c r="AZ9" t="str">
        <f>M8</f>
        <v>ISO50001</v>
      </c>
      <c r="BA9" t="str">
        <f t="shared" ref="BA9" si="8">N8</f>
        <v>EMAS</v>
      </c>
      <c r="BB9" t="str">
        <f t="shared" ref="BB9" si="9">O8</f>
        <v>RC14001</v>
      </c>
      <c r="BC9" t="str">
        <f t="shared" ref="BC9" si="10">P8</f>
        <v>RCMS</v>
      </c>
      <c r="BD9" t="s">
        <v>351</v>
      </c>
      <c r="BG9" s="30"/>
    </row>
    <row r="10" spans="1:179" x14ac:dyDescent="0.2">
      <c r="B10" t="str">
        <f>'Chapter 1'!C6</f>
        <v>Q1.1</v>
      </c>
      <c r="C10" s="8">
        <f>IF('Chapter 1'!K7,1,IF('Chapter 1'!K8,2,IF('Chapter 1'!K9,3,IF('Chapter 1'!K10,4,""))))</f>
        <v>3</v>
      </c>
      <c r="D10" s="10" t="s">
        <v>29</v>
      </c>
      <c r="G10" t="str">
        <f>B10</f>
        <v>Q1.1</v>
      </c>
      <c r="H10" t="b">
        <f>'Chapter 1'!K7</f>
        <v>0</v>
      </c>
      <c r="I10" s="11" t="b">
        <v>0</v>
      </c>
      <c r="J10" s="11" t="b">
        <v>0</v>
      </c>
      <c r="K10" s="11" t="b">
        <v>0</v>
      </c>
      <c r="L10" s="11" t="b">
        <v>0</v>
      </c>
      <c r="M10" s="11" t="b">
        <v>0</v>
      </c>
      <c r="N10" s="11" t="b">
        <v>0</v>
      </c>
      <c r="O10" s="11" t="b">
        <v>0</v>
      </c>
      <c r="P10" s="11" t="b">
        <v>0</v>
      </c>
      <c r="Q10" s="11"/>
      <c r="S10" t="str">
        <f>G10</f>
        <v>Q1.1</v>
      </c>
      <c r="T10" t="b">
        <f>IF(I10="",$H10,I10)</f>
        <v>0</v>
      </c>
      <c r="U10" t="b">
        <f t="shared" ref="U10:U13" si="11">IF(J10="",$H10,J10)</f>
        <v>0</v>
      </c>
      <c r="V10" t="b">
        <f t="shared" ref="V10:V13" si="12">IF(K10="",$H10,K10)</f>
        <v>0</v>
      </c>
      <c r="W10" t="b">
        <f>IF(L10="",$H10,L10)</f>
        <v>0</v>
      </c>
      <c r="X10" t="b">
        <f>IF(M10="",$H10,M10)</f>
        <v>0</v>
      </c>
      <c r="Y10" t="b">
        <f t="shared" ref="Y10:Y13" si="13">IF(N10="",$H10,N10)</f>
        <v>0</v>
      </c>
      <c r="Z10" t="b">
        <f t="shared" ref="Z10:Z13" si="14">IF(O10="",$H10,O10)</f>
        <v>0</v>
      </c>
      <c r="AA10" t="b">
        <f t="shared" ref="AA10:AB13" si="15">IF(P10="",$H10,P10)</f>
        <v>0</v>
      </c>
      <c r="AB10" t="b">
        <f>IF(Q10="",$H10,Q10)</f>
        <v>0</v>
      </c>
      <c r="AC10" t="b">
        <v>0</v>
      </c>
      <c r="AE10" t="str">
        <f>'Chapter 1'!B4</f>
        <v>Rozsah &amp; Závazek</v>
      </c>
      <c r="AG10" s="37">
        <f>100/7</f>
        <v>14.285714285714286</v>
      </c>
      <c r="AH10" s="11"/>
      <c r="AK10" s="9">
        <f>((C10*AH11)+(C11*AH12))/100</f>
        <v>3.5</v>
      </c>
      <c r="AO10" t="str">
        <f>B10</f>
        <v>Q1.1</v>
      </c>
      <c r="AP10" s="12">
        <v>1</v>
      </c>
      <c r="AQ10" t="str">
        <f>IF(C10&lt;AP10,"major issue","ok")</f>
        <v>ok</v>
      </c>
      <c r="AR10">
        <f>IF(AQ10&lt;&gt;"ok",1,0)</f>
        <v>0</v>
      </c>
      <c r="AU10" t="str">
        <f>AO10</f>
        <v>Q1.1</v>
      </c>
      <c r="AV10" s="40">
        <f>IF(I10,1,IF(I11,2,IF(I12,3,IF(I13,4,"-"))))</f>
        <v>3</v>
      </c>
      <c r="AW10" s="40">
        <f t="shared" ref="AW10" si="16">IF(J10,1,IF(J11,2,IF(J12,3,IF(J13,4,"-"))))</f>
        <v>3</v>
      </c>
      <c r="AX10" s="40">
        <f t="shared" ref="AX10" si="17">IF(K10,1,IF(K11,2,IF(K12,3,IF(K13,4,"-"))))</f>
        <v>3</v>
      </c>
      <c r="AY10" s="40">
        <f>IF(L10,1,IF(L11,2,IF(L12,3,IF(L13,4,"-"))))</f>
        <v>3</v>
      </c>
      <c r="AZ10" s="40">
        <f>IF(M10,1,IF(M11,2,IF(M12,3,IF(M13,4,"-"))))</f>
        <v>3</v>
      </c>
      <c r="BA10" s="40">
        <f t="shared" ref="BA10" si="18">IF(N10,1,IF(N11,2,IF(N12,3,IF(N13,4,"-"))))</f>
        <v>3</v>
      </c>
      <c r="BB10" s="40">
        <f t="shared" ref="BB10" si="19">IF(O10,1,IF(O11,2,IF(O12,3,IF(O13,4,"-"))))</f>
        <v>3</v>
      </c>
      <c r="BC10" s="40">
        <f>IF(P10,1,IF(P11,2,IF(P12,3,IF(P13,4,"-"))))</f>
        <v>4</v>
      </c>
      <c r="BD10" s="40" t="str">
        <f>IF(Q10,1,IF(Q11,2,IF(Q12,3,IF(Q13,4,"-"))))</f>
        <v>-</v>
      </c>
      <c r="BF10" t="str">
        <f>G10</f>
        <v>Q1.1</v>
      </c>
      <c r="BG10" s="30" t="str">
        <f>CONCATENATE(BF10,BH10)</f>
        <v>Q1.1NEPRAVDA</v>
      </c>
      <c r="BH10" t="b">
        <f>H10</f>
        <v>0</v>
      </c>
      <c r="BI10" s="370" t="s">
        <v>433</v>
      </c>
      <c r="BJ10" s="371"/>
      <c r="BK10" s="371"/>
      <c r="BL10" s="371"/>
      <c r="BM10" s="371"/>
      <c r="BN10" s="371"/>
      <c r="BO10" s="371"/>
      <c r="BP10" s="371"/>
      <c r="BQ10" s="371"/>
      <c r="BR10" s="371"/>
      <c r="BS10" s="371"/>
      <c r="BT10" s="371"/>
      <c r="BU10" s="371"/>
      <c r="BV10" s="371"/>
      <c r="BW10" s="371"/>
      <c r="BX10" s="371"/>
      <c r="BY10" s="371"/>
      <c r="BZ10" s="371"/>
      <c r="CA10" s="371"/>
      <c r="CB10" s="371"/>
      <c r="CC10" s="371"/>
      <c r="CD10" s="371"/>
      <c r="CE10" s="371"/>
      <c r="CF10" s="371"/>
      <c r="CG10" s="371"/>
      <c r="CH10" s="371"/>
      <c r="CI10" s="371"/>
      <c r="CJ10" s="371"/>
      <c r="CK10" s="371"/>
      <c r="CL10" s="371"/>
      <c r="CM10" s="371"/>
      <c r="CN10" s="371"/>
      <c r="CO10" s="371"/>
      <c r="CP10" s="371"/>
      <c r="CQ10" s="371"/>
      <c r="CR10" s="371"/>
      <c r="CS10" s="371"/>
      <c r="CT10" s="371"/>
      <c r="CU10" s="371"/>
      <c r="CV10" s="371"/>
      <c r="CW10" s="371"/>
      <c r="CX10" s="371"/>
      <c r="CY10" s="371"/>
      <c r="CZ10" s="371"/>
      <c r="DA10" s="371"/>
      <c r="DB10" s="371"/>
      <c r="DC10" s="371"/>
      <c r="DD10" s="371"/>
      <c r="DE10" s="371"/>
      <c r="DF10" s="371"/>
      <c r="DG10" s="371"/>
      <c r="DH10" s="371"/>
      <c r="DI10" s="371"/>
      <c r="DJ10" s="371"/>
      <c r="DK10" s="371"/>
      <c r="DL10" s="371"/>
      <c r="DM10" s="371"/>
      <c r="DN10" s="371"/>
      <c r="DO10" s="371"/>
      <c r="DP10" s="371"/>
      <c r="DQ10" s="371"/>
      <c r="DR10" s="371"/>
      <c r="DS10" s="371"/>
      <c r="DT10" s="371"/>
      <c r="DU10" s="371"/>
      <c r="DV10" s="371"/>
      <c r="DW10" s="371"/>
      <c r="DX10" s="371"/>
      <c r="DY10" s="371"/>
      <c r="DZ10" s="371"/>
      <c r="EA10" s="371"/>
      <c r="EB10" s="371"/>
      <c r="EC10" s="371"/>
      <c r="ED10" s="371"/>
      <c r="EE10" s="371"/>
      <c r="EF10" s="371"/>
      <c r="EG10" s="371"/>
      <c r="EH10" s="371"/>
      <c r="EI10" s="371"/>
      <c r="EJ10" s="371"/>
      <c r="EK10" s="371"/>
      <c r="EL10" s="371"/>
      <c r="EM10" s="371"/>
      <c r="EN10" s="371"/>
      <c r="EO10" s="371"/>
      <c r="EP10" s="371"/>
      <c r="EQ10" s="371"/>
      <c r="ER10" s="371"/>
      <c r="ES10" s="371"/>
      <c r="ET10" s="371"/>
      <c r="EU10" s="371"/>
      <c r="EV10" s="371"/>
      <c r="EW10" s="371"/>
      <c r="EX10" s="371"/>
      <c r="EY10" s="371"/>
      <c r="EZ10" s="371"/>
      <c r="FA10" s="371"/>
      <c r="FB10" s="371"/>
      <c r="FC10" s="371"/>
      <c r="FD10" s="371"/>
      <c r="FE10" s="371"/>
      <c r="FF10" s="371"/>
      <c r="FG10" s="371"/>
      <c r="FH10" s="371"/>
      <c r="FI10" s="371"/>
      <c r="FJ10" s="371"/>
      <c r="FK10" s="371"/>
      <c r="FL10" s="371"/>
      <c r="FM10" s="371"/>
      <c r="FN10" s="371"/>
      <c r="FO10" s="371"/>
      <c r="FP10" s="371"/>
      <c r="FQ10" s="371"/>
      <c r="FR10" s="371"/>
      <c r="FS10" s="371"/>
      <c r="FT10" s="371"/>
      <c r="FU10" s="371"/>
      <c r="FV10" s="371"/>
      <c r="FW10" s="371"/>
    </row>
    <row r="11" spans="1:179" x14ac:dyDescent="0.2">
      <c r="B11" t="str">
        <f>'Chapter 1'!C12</f>
        <v>Q1.2</v>
      </c>
      <c r="C11" s="8">
        <f>IF('Chapter 1'!K13,1,IF('Chapter 1'!K14,2,IF('Chapter 1'!K15,3,IF('Chapter 1'!K16,4,""))))</f>
        <v>4</v>
      </c>
      <c r="D11" s="10" t="s">
        <v>29</v>
      </c>
      <c r="H11" t="b">
        <f>'Chapter 1'!K8</f>
        <v>0</v>
      </c>
      <c r="I11" s="11" t="b">
        <v>0</v>
      </c>
      <c r="J11" s="11" t="b">
        <v>0</v>
      </c>
      <c r="K11" s="11" t="b">
        <v>0</v>
      </c>
      <c r="L11" s="11" t="b">
        <v>0</v>
      </c>
      <c r="M11" s="11" t="b">
        <v>0</v>
      </c>
      <c r="N11" s="11" t="b">
        <v>0</v>
      </c>
      <c r="O11" s="11" t="b">
        <v>0</v>
      </c>
      <c r="P11" s="11" t="b">
        <v>0</v>
      </c>
      <c r="Q11" s="11"/>
      <c r="T11" t="b">
        <f>IF(I11="",$H11,I11)</f>
        <v>0</v>
      </c>
      <c r="U11" t="b">
        <f t="shared" si="11"/>
        <v>0</v>
      </c>
      <c r="V11" t="b">
        <f t="shared" si="12"/>
        <v>0</v>
      </c>
      <c r="W11" t="b">
        <f t="shared" ref="W11" si="20">IF(L11="",$H11,L11)</f>
        <v>0</v>
      </c>
      <c r="X11" t="b">
        <f t="shared" ref="X11:X13" si="21">IF(M11="",$H11,M11)</f>
        <v>0</v>
      </c>
      <c r="Y11" t="b">
        <f t="shared" si="13"/>
        <v>0</v>
      </c>
      <c r="Z11" t="b">
        <f t="shared" si="14"/>
        <v>0</v>
      </c>
      <c r="AA11" t="b">
        <f t="shared" si="15"/>
        <v>0</v>
      </c>
      <c r="AB11" t="b">
        <f t="shared" si="15"/>
        <v>0</v>
      </c>
      <c r="AC11" t="b">
        <v>0</v>
      </c>
      <c r="AF11" t="str">
        <f>B10</f>
        <v>Q1.1</v>
      </c>
      <c r="AG11" s="11"/>
      <c r="AH11" s="11">
        <v>50</v>
      </c>
      <c r="AK11" s="9"/>
      <c r="AO11" t="str">
        <f t="shared" ref="AO11:AO25" si="22">B11</f>
        <v>Q1.2</v>
      </c>
      <c r="AP11" s="12">
        <v>1</v>
      </c>
      <c r="AQ11" t="str">
        <f t="shared" ref="AQ11:AQ25" si="23">IF(C11&lt;AP11,"major issue","ok")</f>
        <v>ok</v>
      </c>
      <c r="AR11">
        <f t="shared" ref="AR11:AR25" si="24">IF(AQ11&lt;&gt;"ok",1,0)</f>
        <v>0</v>
      </c>
      <c r="AU11" t="str">
        <f t="shared" ref="AU11:AU25" si="25">AO11</f>
        <v>Q1.2</v>
      </c>
      <c r="AV11" s="40">
        <f>IF(I14,1,IF(I15,2,IF(I16,3,IF(I17,4,"-"))))</f>
        <v>3</v>
      </c>
      <c r="AW11" s="40">
        <f t="shared" ref="AW11" si="26">IF(J14,1,IF(J15,2,IF(J16,3,IF(J17,4,"-"))))</f>
        <v>3</v>
      </c>
      <c r="AX11" s="40" t="str">
        <f t="shared" ref="AX11" si="27">IF(K14,1,IF(K15,2,IF(K16,3,IF(K17,4,"-"))))</f>
        <v>-</v>
      </c>
      <c r="AY11" s="40">
        <f>IF(L14,1,IF(L15,2,IF(L16,3,IF(L17,4,"-"))))</f>
        <v>3</v>
      </c>
      <c r="AZ11" s="40">
        <f>IF(M14,1,IF(M15,2,IF(M16,3,IF(M17,4,"-"))))</f>
        <v>3</v>
      </c>
      <c r="BA11" s="40">
        <f t="shared" ref="BA11" si="28">IF(N14,1,IF(N15,2,IF(N16,3,IF(N17,4,"-"))))</f>
        <v>3</v>
      </c>
      <c r="BB11" s="40">
        <f t="shared" ref="BB11" si="29">IF(O14,1,IF(O15,2,IF(O16,3,IF(O17,4,"-"))))</f>
        <v>3</v>
      </c>
      <c r="BC11" s="40" t="str">
        <f t="shared" ref="BC11:BD11" si="30">IF(P14,1,IF(P15,2,IF(P16,3,IF(P17,4,"-"))))</f>
        <v>-</v>
      </c>
      <c r="BD11" s="40" t="str">
        <f t="shared" si="30"/>
        <v>-</v>
      </c>
      <c r="BF11" t="str">
        <f>BF10</f>
        <v>Q1.1</v>
      </c>
      <c r="BG11" s="30" t="str">
        <f t="shared" ref="BG11:BG73" si="31">CONCATENATE(BF11,BH11)</f>
        <v>Q1.1NEPRAVDA</v>
      </c>
      <c r="BH11" t="b">
        <f>H11</f>
        <v>0</v>
      </c>
      <c r="BI11" s="1" t="s">
        <v>424</v>
      </c>
    </row>
    <row r="12" spans="1:179" x14ac:dyDescent="0.2">
      <c r="B12" t="str">
        <f>'Chapter 1'!C20</f>
        <v>Q1.3</v>
      </c>
      <c r="C12" s="8">
        <f>IF('Chapter 1'!K21,1,IF('Chapter 1'!K22,2,IF('Chapter 1'!K23,3,IF('Chapter 1'!K24,4,""))))</f>
        <v>3</v>
      </c>
      <c r="D12" s="10" t="s">
        <v>29</v>
      </c>
      <c r="H12" t="b">
        <f>'Chapter 1'!K9</f>
        <v>1</v>
      </c>
      <c r="I12" s="11" t="b">
        <v>1</v>
      </c>
      <c r="J12" s="11" t="b">
        <v>1</v>
      </c>
      <c r="K12" s="11" t="b">
        <v>1</v>
      </c>
      <c r="L12" s="11" t="b">
        <v>1</v>
      </c>
      <c r="M12" s="11" t="b">
        <v>1</v>
      </c>
      <c r="N12" s="11" t="b">
        <v>1</v>
      </c>
      <c r="O12" s="11" t="b">
        <v>1</v>
      </c>
      <c r="P12" s="11" t="b">
        <v>0</v>
      </c>
      <c r="Q12" s="11"/>
      <c r="T12" t="b">
        <f>IF(I12="",$H12,I12)</f>
        <v>1</v>
      </c>
      <c r="U12" t="b">
        <f t="shared" si="11"/>
        <v>1</v>
      </c>
      <c r="V12" t="b">
        <f t="shared" si="12"/>
        <v>1</v>
      </c>
      <c r="W12" t="b">
        <f>IF(L12="",$H12,L12)</f>
        <v>1</v>
      </c>
      <c r="X12" t="b">
        <f t="shared" si="21"/>
        <v>1</v>
      </c>
      <c r="Y12" t="b">
        <f t="shared" si="13"/>
        <v>1</v>
      </c>
      <c r="Z12" t="b">
        <f t="shared" si="14"/>
        <v>1</v>
      </c>
      <c r="AA12" t="b">
        <f t="shared" si="15"/>
        <v>0</v>
      </c>
      <c r="AB12" t="b">
        <f t="shared" si="15"/>
        <v>1</v>
      </c>
      <c r="AC12" t="b">
        <v>0</v>
      </c>
      <c r="AF12" t="str">
        <f>B11</f>
        <v>Q1.2</v>
      </c>
      <c r="AG12" s="11"/>
      <c r="AH12" s="11">
        <v>50</v>
      </c>
      <c r="AK12" s="9"/>
      <c r="AO12" t="str">
        <f t="shared" si="22"/>
        <v>Q1.3</v>
      </c>
      <c r="AP12" s="12">
        <v>1</v>
      </c>
      <c r="AQ12" t="str">
        <f t="shared" si="23"/>
        <v>ok</v>
      </c>
      <c r="AR12">
        <f t="shared" si="24"/>
        <v>0</v>
      </c>
      <c r="AU12" t="str">
        <f t="shared" si="25"/>
        <v>Q1.3</v>
      </c>
      <c r="AV12" s="40" t="str">
        <f>IF(I18,1,IF(I19,2,IF(I20,3,IF(I21,4,"-"))))</f>
        <v>-</v>
      </c>
      <c r="AW12" s="40">
        <f t="shared" ref="AW12" si="32">IF(J18,1,IF(J19,2,IF(J20,3,IF(J21,4,"-"))))</f>
        <v>2</v>
      </c>
      <c r="AX12" s="40">
        <f t="shared" ref="AX12" si="33">IF(K18,1,IF(K19,2,IF(K20,3,IF(K21,4,"-"))))</f>
        <v>2</v>
      </c>
      <c r="AY12" s="40">
        <f>IF(L18,1,IF(L19,2,IF(L20,3,IF(L21,4,"-"))))</f>
        <v>2</v>
      </c>
      <c r="AZ12" s="40">
        <f>IF(M18,1,IF(M19,2,IF(M20,3,IF(M21,4,"-"))))</f>
        <v>2</v>
      </c>
      <c r="BA12" s="40">
        <f>IF(N18,1,IF(N19,2,IF(N20,3,IF(N21,4,"-"))))</f>
        <v>2</v>
      </c>
      <c r="BB12" s="40">
        <f>IF(O18,1,IF(O19,2,IF(O20,3,IF(O21,4,"-"))))</f>
        <v>2</v>
      </c>
      <c r="BC12" s="40">
        <f t="shared" ref="BC12:BD12" si="34">IF(P18,1,IF(P19,2,IF(P20,3,IF(P21,4,"-"))))</f>
        <v>2</v>
      </c>
      <c r="BD12" s="40" t="str">
        <f t="shared" si="34"/>
        <v>-</v>
      </c>
      <c r="BF12" t="str">
        <f>BF11</f>
        <v>Q1.1</v>
      </c>
      <c r="BG12" s="30" t="str">
        <f t="shared" si="31"/>
        <v>Q1.1PRAVDA</v>
      </c>
      <c r="BH12" t="b">
        <f>H12</f>
        <v>1</v>
      </c>
      <c r="BI12" s="1" t="s">
        <v>452</v>
      </c>
    </row>
    <row r="13" spans="1:179" x14ac:dyDescent="0.2">
      <c r="B13" t="str">
        <f>'Chapter 1'!C28</f>
        <v>Q1.4</v>
      </c>
      <c r="C13" s="8">
        <f>IF('Chapter 1'!K29,1,IF('Chapter 1'!K30,2,IF('Chapter 1'!K31,3,IF('Chapter 1'!K32,4,""))))</f>
        <v>4</v>
      </c>
      <c r="D13" s="10" t="s">
        <v>29</v>
      </c>
      <c r="H13" t="b">
        <f>'Chapter 1'!K10</f>
        <v>0</v>
      </c>
      <c r="I13" s="11" t="b">
        <v>0</v>
      </c>
      <c r="J13" s="11" t="b">
        <v>0</v>
      </c>
      <c r="K13" s="11" t="b">
        <v>0</v>
      </c>
      <c r="L13" s="11" t="b">
        <v>0</v>
      </c>
      <c r="M13" s="11" t="b">
        <v>0</v>
      </c>
      <c r="N13" s="11" t="b">
        <v>0</v>
      </c>
      <c r="O13" s="11" t="b">
        <v>0</v>
      </c>
      <c r="P13" s="11" t="b">
        <v>1</v>
      </c>
      <c r="Q13" s="11"/>
      <c r="T13" t="b">
        <f>IF(I13="",$H13,I13)</f>
        <v>0</v>
      </c>
      <c r="U13" t="b">
        <f t="shared" si="11"/>
        <v>0</v>
      </c>
      <c r="V13" t="b">
        <f t="shared" si="12"/>
        <v>0</v>
      </c>
      <c r="W13" t="b">
        <f t="shared" ref="W13" si="35">IF(L13="",$H13,L13)</f>
        <v>0</v>
      </c>
      <c r="X13" t="b">
        <f t="shared" si="21"/>
        <v>0</v>
      </c>
      <c r="Y13" t="b">
        <f t="shared" si="13"/>
        <v>0</v>
      </c>
      <c r="Z13" t="b">
        <f t="shared" si="14"/>
        <v>0</v>
      </c>
      <c r="AA13" t="b">
        <f t="shared" si="15"/>
        <v>1</v>
      </c>
      <c r="AB13" t="b">
        <f>IF(Q13="",$H13,Q13)</f>
        <v>0</v>
      </c>
      <c r="AC13" t="b">
        <v>0</v>
      </c>
      <c r="AE13" t="str">
        <f>'Chapter 1'!B18</f>
        <v xml:space="preserve">Dodržování předpisů 
 </v>
      </c>
      <c r="AG13" s="37">
        <f>100/7</f>
        <v>14.285714285714286</v>
      </c>
      <c r="AH13" s="11"/>
      <c r="AK13" s="9">
        <f>C12</f>
        <v>3</v>
      </c>
      <c r="AO13" t="str">
        <f t="shared" si="22"/>
        <v>Q1.4</v>
      </c>
      <c r="AP13" s="12">
        <v>1</v>
      </c>
      <c r="AQ13" t="str">
        <f t="shared" si="23"/>
        <v>ok</v>
      </c>
      <c r="AR13">
        <f t="shared" si="24"/>
        <v>0</v>
      </c>
      <c r="AU13" t="str">
        <f t="shared" si="25"/>
        <v>Q1.4</v>
      </c>
      <c r="AV13" s="40">
        <f>IF(I22,1,IF(I23,2,IF(I24,3,IF(I25,4,"-"))))</f>
        <v>2</v>
      </c>
      <c r="AW13" s="40">
        <f t="shared" ref="AW13" si="36">IF(J22,1,IF(J23,2,IF(J24,3,IF(J25,4,"-"))))</f>
        <v>2</v>
      </c>
      <c r="AX13" s="40">
        <f t="shared" ref="AX13" si="37">IF(K22,1,IF(K23,2,IF(K24,3,IF(K25,4,"-"))))</f>
        <v>4</v>
      </c>
      <c r="AY13" s="40">
        <f>IF(L22,1,IF(L23,2,IF(L24,3,IF(L25,4,"-"))))</f>
        <v>2</v>
      </c>
      <c r="AZ13" s="40">
        <f>IF(M22,1,IF(M23,2,IF(M24,3,IF(M25,4,"-"))))</f>
        <v>2</v>
      </c>
      <c r="BA13" s="40">
        <f>IF(N22,1,IF(N23,2,IF(N24,3,IF(N25,4,"-"))))</f>
        <v>2</v>
      </c>
      <c r="BB13" s="40">
        <f>IF(O22,1,IF(O23,2,IF(O24,3,IF(O25,4,"-"))))</f>
        <v>2</v>
      </c>
      <c r="BC13" s="40">
        <f t="shared" ref="BC13:BD13" si="38">IF(P22,1,IF(P23,2,IF(P24,3,IF(P25,4,"-"))))</f>
        <v>2</v>
      </c>
      <c r="BD13" s="40" t="str">
        <f t="shared" si="38"/>
        <v>-</v>
      </c>
      <c r="BF13" t="str">
        <f>BF12</f>
        <v>Q1.1</v>
      </c>
      <c r="BG13" s="30" t="str">
        <f t="shared" si="31"/>
        <v>Q1.1NEPRAVDA</v>
      </c>
      <c r="BH13" t="b">
        <f t="shared" ref="BH13:BH73" si="39">H13</f>
        <v>0</v>
      </c>
      <c r="BI13" s="1" t="s">
        <v>425</v>
      </c>
    </row>
    <row r="14" spans="1:179" x14ac:dyDescent="0.2">
      <c r="B14" t="str">
        <f>'Chapter 1'!C34</f>
        <v>Q1.5</v>
      </c>
      <c r="C14" s="8">
        <f>IF('Chapter 1'!K35,1,IF('Chapter 1'!K36,2,IF('Chapter 1'!K37,3,IF('Chapter 1'!K38,4,""))))</f>
        <v>3</v>
      </c>
      <c r="D14" s="10" t="s">
        <v>29</v>
      </c>
      <c r="G14" t="str">
        <f>B11</f>
        <v>Q1.2</v>
      </c>
      <c r="H14" t="b">
        <f>'Chapter 1'!K13</f>
        <v>0</v>
      </c>
      <c r="I14" s="11" t="b">
        <v>0</v>
      </c>
      <c r="J14" s="11" t="b">
        <v>0</v>
      </c>
      <c r="K14" s="11"/>
      <c r="L14" s="11" t="b">
        <v>0</v>
      </c>
      <c r="M14" s="11" t="b">
        <v>0</v>
      </c>
      <c r="N14" s="11" t="b">
        <v>0</v>
      </c>
      <c r="O14" s="11" t="b">
        <v>0</v>
      </c>
      <c r="P14" s="11"/>
      <c r="Q14" s="11"/>
      <c r="AF14" t="str">
        <f>B12</f>
        <v>Q1.3</v>
      </c>
      <c r="AG14" s="11"/>
      <c r="AH14" s="11">
        <v>100</v>
      </c>
      <c r="AK14" s="9"/>
      <c r="AO14" t="str">
        <f t="shared" si="22"/>
        <v>Q1.5</v>
      </c>
      <c r="AP14" s="12">
        <v>2</v>
      </c>
      <c r="AQ14" t="str">
        <f t="shared" si="23"/>
        <v>ok</v>
      </c>
      <c r="AR14">
        <f t="shared" si="24"/>
        <v>0</v>
      </c>
      <c r="AU14" t="str">
        <f t="shared" si="25"/>
        <v>Q1.5</v>
      </c>
      <c r="AV14" s="40">
        <f>IF(I26,1,IF(I27,2,IF(I28,3,IF(I29,4,"-"))))</f>
        <v>3</v>
      </c>
      <c r="AW14" s="40">
        <f t="shared" ref="AW14" si="40">IF(J26,1,IF(J27,2,IF(J28,3,IF(J29,4,"-"))))</f>
        <v>3</v>
      </c>
      <c r="AX14" s="40">
        <f t="shared" ref="AX14" si="41">IF(K26,1,IF(K27,2,IF(K28,3,IF(K29,4,"-"))))</f>
        <v>3</v>
      </c>
      <c r="AY14" s="40">
        <f>IF(L26,1,IF(L27,2,IF(L28,3,IF(L29,4,"-"))))</f>
        <v>3</v>
      </c>
      <c r="AZ14" s="40">
        <f>IF(M26,1,IF(M27,2,IF(M28,3,IF(M29,4,"-"))))</f>
        <v>3</v>
      </c>
      <c r="BA14" s="40">
        <f t="shared" ref="BA14" si="42">IF(N26,1,IF(N27,2,IF(N28,3,IF(N29,4,"-"))))</f>
        <v>3</v>
      </c>
      <c r="BB14" s="40">
        <f t="shared" ref="BB14" si="43">IF(O26,1,IF(O27,2,IF(O28,3,IF(O29,4,"-"))))</f>
        <v>3</v>
      </c>
      <c r="BC14" s="40" t="str">
        <f t="shared" ref="BC14:BD14" si="44">IF(P26,1,IF(P27,2,IF(P28,3,IF(P29,4,"-"))))</f>
        <v>-</v>
      </c>
      <c r="BD14" s="40" t="str">
        <f t="shared" si="44"/>
        <v>-</v>
      </c>
      <c r="BF14" t="str">
        <f t="shared" ref="BF14" si="45">G14</f>
        <v>Q1.2</v>
      </c>
      <c r="BG14" s="30" t="str">
        <f t="shared" si="31"/>
        <v>Q1.2NEPRAVDA</v>
      </c>
      <c r="BH14" t="b">
        <f t="shared" si="39"/>
        <v>0</v>
      </c>
      <c r="BI14" s="1" t="s">
        <v>218</v>
      </c>
    </row>
    <row r="15" spans="1:179" x14ac:dyDescent="0.2">
      <c r="B15" t="str">
        <f>'Chapter 1'!C40</f>
        <v>Q1.6</v>
      </c>
      <c r="C15" s="8">
        <f>IF('Chapter 1'!K41,1,IF('Chapter 1'!K42,2,IF('Chapter 1'!K43,3,IF('Chapter 1'!K44,4,""))))</f>
        <v>3</v>
      </c>
      <c r="D15" s="10" t="s">
        <v>29</v>
      </c>
      <c r="H15" t="b">
        <f>'Chapter 1'!K14</f>
        <v>0</v>
      </c>
      <c r="I15" s="11" t="b">
        <v>0</v>
      </c>
      <c r="J15" s="11" t="b">
        <v>0</v>
      </c>
      <c r="K15" s="11"/>
      <c r="L15" s="11" t="b">
        <v>0</v>
      </c>
      <c r="M15" s="11" t="b">
        <v>0</v>
      </c>
      <c r="N15" s="11" t="b">
        <v>0</v>
      </c>
      <c r="O15" s="11" t="b">
        <v>0</v>
      </c>
      <c r="P15" s="11"/>
      <c r="Q15" s="11"/>
      <c r="T15" s="28"/>
      <c r="U15" s="28"/>
      <c r="V15" s="28"/>
      <c r="W15" s="28"/>
      <c r="Y15" s="28"/>
      <c r="Z15" s="28"/>
      <c r="AA15" s="28"/>
      <c r="AB15" s="28"/>
      <c r="AC15" s="28"/>
      <c r="AE15" t="str">
        <f>'Chapter 1'!B26</f>
        <v>Struktura řízení (managmentu)</v>
      </c>
      <c r="AG15" s="37">
        <f>100/7</f>
        <v>14.285714285714286</v>
      </c>
      <c r="AH15" s="11"/>
      <c r="AK15" s="9">
        <f>((C13*AH16)+(C14*AH17)+(C15*AH18)+(C16*AH19))/100</f>
        <v>3.5</v>
      </c>
      <c r="AO15" t="str">
        <f t="shared" si="22"/>
        <v>Q1.6</v>
      </c>
      <c r="AP15" s="12">
        <v>2</v>
      </c>
      <c r="AQ15" t="str">
        <f t="shared" si="23"/>
        <v>ok</v>
      </c>
      <c r="AR15">
        <f t="shared" si="24"/>
        <v>0</v>
      </c>
      <c r="AU15" t="str">
        <f t="shared" si="25"/>
        <v>Q1.6</v>
      </c>
      <c r="AV15" s="40" t="str">
        <f>IF(I30,1,IF(I31,2,IF(I32,3,IF(I33,4,"-"))))</f>
        <v>-</v>
      </c>
      <c r="AW15" s="40" t="str">
        <f t="shared" ref="AW15" si="46">IF(J30,1,IF(J31,2,IF(J32,3,IF(J33,4,"-"))))</f>
        <v>-</v>
      </c>
      <c r="AX15" s="40" t="str">
        <f t="shared" ref="AX15" si="47">IF(K30,1,IF(K31,2,IF(K32,3,IF(K33,4,"-"))))</f>
        <v>-</v>
      </c>
      <c r="AY15" s="40" t="str">
        <f>IF(L30,1,IF(L31,2,IF(L32,3,IF(L33,4,"-"))))</f>
        <v>-</v>
      </c>
      <c r="AZ15" s="40" t="str">
        <f>IF(M30,1,IF(M31,2,IF(M32,3,IF(M33,4,"-"))))</f>
        <v>-</v>
      </c>
      <c r="BA15" s="40" t="str">
        <f t="shared" ref="BA15" si="48">IF(N30,1,IF(N31,2,IF(N32,3,IF(N33,4,"-"))))</f>
        <v>-</v>
      </c>
      <c r="BB15" s="40">
        <f t="shared" ref="BB15" si="49">IF(O30,1,IF(O31,2,IF(O32,3,IF(O33,4,"-"))))</f>
        <v>3</v>
      </c>
      <c r="BC15" s="40" t="str">
        <f t="shared" ref="BC15:BD15" si="50">IF(P30,1,IF(P31,2,IF(P32,3,IF(P33,4,"-"))))</f>
        <v>-</v>
      </c>
      <c r="BD15" s="40" t="str">
        <f t="shared" si="50"/>
        <v>-</v>
      </c>
      <c r="BF15" t="str">
        <f>BF14</f>
        <v>Q1.2</v>
      </c>
      <c r="BG15" s="30" t="str">
        <f t="shared" si="31"/>
        <v>Q1.2NEPRAVDA</v>
      </c>
      <c r="BH15" t="b">
        <f t="shared" si="39"/>
        <v>0</v>
      </c>
      <c r="BI15" s="1" t="s">
        <v>219</v>
      </c>
    </row>
    <row r="16" spans="1:179" x14ac:dyDescent="0.2">
      <c r="B16" t="str">
        <f>'Chapter 1'!C46</f>
        <v>Q1.7</v>
      </c>
      <c r="C16" s="8">
        <f>IF('Chapter 1'!K47,1,IF('Chapter 1'!K48,2,IF('Chapter 1'!K49,3,IF('Chapter 1'!K50,4,""))))</f>
        <v>4</v>
      </c>
      <c r="D16" s="10" t="s">
        <v>29</v>
      </c>
      <c r="H16" t="b">
        <f>'Chapter 1'!K15</f>
        <v>0</v>
      </c>
      <c r="I16" s="11" t="b">
        <v>1</v>
      </c>
      <c r="J16" s="11" t="b">
        <v>1</v>
      </c>
      <c r="K16" s="11"/>
      <c r="L16" s="11" t="b">
        <v>1</v>
      </c>
      <c r="M16" s="11" t="b">
        <v>1</v>
      </c>
      <c r="N16" s="11" t="b">
        <v>1</v>
      </c>
      <c r="O16" s="11" t="b">
        <v>1</v>
      </c>
      <c r="P16" s="11"/>
      <c r="Q16" s="11"/>
      <c r="S16" t="str">
        <f>G14</f>
        <v>Q1.2</v>
      </c>
      <c r="T16" t="b">
        <f t="shared" ref="T16:AB16" si="51">IF(I14="",$H14,I14)</f>
        <v>0</v>
      </c>
      <c r="U16" t="b">
        <f t="shared" si="51"/>
        <v>0</v>
      </c>
      <c r="V16" t="b">
        <f t="shared" si="51"/>
        <v>0</v>
      </c>
      <c r="W16" t="b">
        <f t="shared" si="51"/>
        <v>0</v>
      </c>
      <c r="X16" t="b">
        <f t="shared" si="51"/>
        <v>0</v>
      </c>
      <c r="Y16" t="b">
        <f t="shared" si="51"/>
        <v>0</v>
      </c>
      <c r="Z16" t="b">
        <f t="shared" si="51"/>
        <v>0</v>
      </c>
      <c r="AA16" t="b">
        <f t="shared" si="51"/>
        <v>0</v>
      </c>
      <c r="AB16" t="b">
        <f t="shared" si="51"/>
        <v>0</v>
      </c>
      <c r="AC16" t="b">
        <v>0</v>
      </c>
      <c r="AF16" t="str">
        <f t="shared" ref="AF16:AF17" si="52">B13</f>
        <v>Q1.4</v>
      </c>
      <c r="AG16" s="11"/>
      <c r="AH16" s="11">
        <v>25</v>
      </c>
      <c r="AK16" s="9"/>
      <c r="AO16" t="str">
        <f t="shared" si="22"/>
        <v>Q1.7</v>
      </c>
      <c r="AP16" s="12">
        <v>2</v>
      </c>
      <c r="AQ16" t="str">
        <f t="shared" si="23"/>
        <v>ok</v>
      </c>
      <c r="AR16">
        <f t="shared" si="24"/>
        <v>0</v>
      </c>
      <c r="AU16" t="str">
        <f t="shared" si="25"/>
        <v>Q1.7</v>
      </c>
      <c r="AV16" s="40">
        <f>IF(I34,1,IF(I35,2,IF(I36,3,IF(I37,4,"-"))))</f>
        <v>3</v>
      </c>
      <c r="AW16" s="40">
        <f t="shared" ref="AW16" si="53">IF(J34,1,IF(J35,2,IF(J36,3,IF(J37,4,"-"))))</f>
        <v>3</v>
      </c>
      <c r="AX16" s="40" t="str">
        <f t="shared" ref="AX16" si="54">IF(K34,1,IF(K35,2,IF(K36,3,IF(K37,4,"-"))))</f>
        <v>-</v>
      </c>
      <c r="AY16" s="40">
        <f>IF(L34,1,IF(L35,2,IF(L36,3,IF(L37,4,"-"))))</f>
        <v>3</v>
      </c>
      <c r="AZ16" s="40">
        <f>IF(M34,1,IF(M35,2,IF(M36,3,IF(M37,4,"-"))))</f>
        <v>3</v>
      </c>
      <c r="BA16" s="40">
        <f t="shared" ref="BA16" si="55">IF(N34,1,IF(N35,2,IF(N36,3,IF(N37,4,"-"))))</f>
        <v>4</v>
      </c>
      <c r="BB16" s="40">
        <f t="shared" ref="BB16" si="56">IF(O34,1,IF(O35,2,IF(O36,3,IF(O37,4,"-"))))</f>
        <v>3</v>
      </c>
      <c r="BC16" s="40">
        <f t="shared" ref="BC16:BD16" si="57">IF(P34,1,IF(P35,2,IF(P36,3,IF(P37,4,"-"))))</f>
        <v>3</v>
      </c>
      <c r="BD16" s="40" t="str">
        <f t="shared" si="57"/>
        <v>-</v>
      </c>
      <c r="BF16" t="str">
        <f>BF15</f>
        <v>Q1.2</v>
      </c>
      <c r="BG16" s="30" t="str">
        <f t="shared" si="31"/>
        <v>Q1.2NEPRAVDA</v>
      </c>
      <c r="BH16" t="b">
        <f t="shared" si="39"/>
        <v>0</v>
      </c>
      <c r="BI16" s="1" t="s">
        <v>220</v>
      </c>
    </row>
    <row r="17" spans="2:62" x14ac:dyDescent="0.2">
      <c r="B17" t="str">
        <f>'Chapter 1'!C54</f>
        <v>Q1.8</v>
      </c>
      <c r="C17" s="8">
        <f>IF('Chapter 1'!K55,1,IF('Chapter 1'!K56,2,IF('Chapter 1'!K57,3,IF('Chapter 1'!K58,4,""))))</f>
        <v>3</v>
      </c>
      <c r="D17" s="10" t="s">
        <v>29</v>
      </c>
      <c r="H17" t="b">
        <f>'Chapter 1'!K16</f>
        <v>1</v>
      </c>
      <c r="I17" s="11" t="b">
        <v>0</v>
      </c>
      <c r="J17" s="11" t="b">
        <v>0</v>
      </c>
      <c r="K17" s="11"/>
      <c r="L17" s="11" t="b">
        <v>0</v>
      </c>
      <c r="M17" s="11" t="b">
        <v>0</v>
      </c>
      <c r="N17" s="11" t="b">
        <v>0</v>
      </c>
      <c r="O17" s="11" t="b">
        <v>0</v>
      </c>
      <c r="P17" s="11"/>
      <c r="Q17" s="11"/>
      <c r="T17" t="b">
        <f t="shared" ref="T17:T19" si="58">IF(I15="",$H15,I15)</f>
        <v>0</v>
      </c>
      <c r="U17" t="b">
        <f t="shared" ref="U17:U19" si="59">IF(J15="",$H15,J15)</f>
        <v>0</v>
      </c>
      <c r="V17" t="b">
        <f t="shared" ref="V17:V19" si="60">IF(K15="",$H15,K15)</f>
        <v>0</v>
      </c>
      <c r="W17" t="b">
        <f t="shared" ref="W17:W19" si="61">IF(L15="",$H15,L15)</f>
        <v>0</v>
      </c>
      <c r="X17" t="b">
        <f t="shared" ref="X17:X19" si="62">IF(M15="",$H15,M15)</f>
        <v>0</v>
      </c>
      <c r="Y17" t="b">
        <f t="shared" ref="Y17:Y19" si="63">IF(N15="",$H15,N15)</f>
        <v>0</v>
      </c>
      <c r="Z17" t="b">
        <f t="shared" ref="Z17:Z19" si="64">IF(O15="",$H15,O15)</f>
        <v>0</v>
      </c>
      <c r="AA17" t="b">
        <f t="shared" ref="AA17:AB19" si="65">IF(P15="",$H15,P15)</f>
        <v>0</v>
      </c>
      <c r="AB17" t="b">
        <f t="shared" si="65"/>
        <v>0</v>
      </c>
      <c r="AC17" t="b">
        <v>0</v>
      </c>
      <c r="AF17" t="str">
        <f t="shared" si="52"/>
        <v>Q1.5</v>
      </c>
      <c r="AG17" s="11"/>
      <c r="AH17" s="11">
        <v>25</v>
      </c>
      <c r="AK17" s="9"/>
      <c r="AO17" t="str">
        <f t="shared" si="22"/>
        <v>Q1.8</v>
      </c>
      <c r="AP17" s="12">
        <v>2</v>
      </c>
      <c r="AQ17" t="str">
        <f t="shared" si="23"/>
        <v>ok</v>
      </c>
      <c r="AR17">
        <f t="shared" si="24"/>
        <v>0</v>
      </c>
      <c r="AU17" t="str">
        <f t="shared" si="25"/>
        <v>Q1.8</v>
      </c>
      <c r="AV17" s="40">
        <f>IF(I38,1,IF(I39,2,IF(I40,3,IF(I41,4,"-"))))</f>
        <v>3</v>
      </c>
      <c r="AW17" s="40">
        <f t="shared" ref="AW17" si="66">IF(J38,1,IF(J39,2,IF(J40,3,IF(J41,4,"-"))))</f>
        <v>3</v>
      </c>
      <c r="AX17" s="40" t="str">
        <f t="shared" ref="AX17" si="67">IF(K38,1,IF(K39,2,IF(K40,3,IF(K41,4,"-"))))</f>
        <v>-</v>
      </c>
      <c r="AY17" s="40">
        <f>IF(L38,1,IF(L39,2,IF(L40,3,IF(L41,4,"-"))))</f>
        <v>3</v>
      </c>
      <c r="AZ17" s="40">
        <f>IF(M38,1,IF(M39,2,IF(M40,3,IF(M41,4,"-"))))</f>
        <v>3</v>
      </c>
      <c r="BA17" s="40">
        <f t="shared" ref="BA17" si="68">IF(N38,1,IF(N39,2,IF(N40,3,IF(N41,4,"-"))))</f>
        <v>3</v>
      </c>
      <c r="BB17" s="40">
        <f t="shared" ref="BB17" si="69">IF(O38,1,IF(O39,2,IF(O40,3,IF(O41,4,"-"))))</f>
        <v>3</v>
      </c>
      <c r="BC17" s="40">
        <f t="shared" ref="BC17:BD17" si="70">IF(P38,1,IF(P39,2,IF(P40,3,IF(P41,4,"-"))))</f>
        <v>3</v>
      </c>
      <c r="BD17" s="40" t="str">
        <f t="shared" si="70"/>
        <v>-</v>
      </c>
      <c r="BF17" t="str">
        <f>BF16</f>
        <v>Q1.2</v>
      </c>
      <c r="BG17" s="30" t="str">
        <f t="shared" si="31"/>
        <v>Q1.2PRAVDA</v>
      </c>
      <c r="BH17" t="b">
        <f t="shared" si="39"/>
        <v>1</v>
      </c>
      <c r="BI17" s="1" t="s">
        <v>426</v>
      </c>
    </row>
    <row r="18" spans="2:62" x14ac:dyDescent="0.2">
      <c r="B18" t="str">
        <f>'Chapter 1'!C60</f>
        <v>Q1.9</v>
      </c>
      <c r="C18" s="8">
        <f>IF('Chapter 1'!K61,1,IF('Chapter 1'!K62,2,IF('Chapter 1'!K63,3,IF('Chapter 1'!K64,4,""))))</f>
        <v>4</v>
      </c>
      <c r="D18" s="10" t="s">
        <v>29</v>
      </c>
      <c r="G18" t="str">
        <f>B12</f>
        <v>Q1.3</v>
      </c>
      <c r="H18" t="b">
        <f>'Chapter 1'!K21</f>
        <v>0</v>
      </c>
      <c r="I18" s="11"/>
      <c r="J18" s="11" t="b">
        <v>0</v>
      </c>
      <c r="K18" s="11" t="b">
        <v>0</v>
      </c>
      <c r="L18" s="11" t="b">
        <v>0</v>
      </c>
      <c r="M18" s="11" t="b">
        <v>0</v>
      </c>
      <c r="N18" s="11" t="b">
        <v>0</v>
      </c>
      <c r="O18" s="11" t="b">
        <v>0</v>
      </c>
      <c r="P18" s="11" t="b">
        <v>0</v>
      </c>
      <c r="Q18" s="11"/>
      <c r="T18" t="b">
        <f t="shared" si="58"/>
        <v>1</v>
      </c>
      <c r="U18" t="b">
        <f t="shared" si="59"/>
        <v>1</v>
      </c>
      <c r="V18" t="b">
        <f t="shared" si="60"/>
        <v>0</v>
      </c>
      <c r="W18" t="b">
        <f t="shared" si="61"/>
        <v>1</v>
      </c>
      <c r="X18" t="b">
        <f t="shared" si="62"/>
        <v>1</v>
      </c>
      <c r="Y18" t="b">
        <f t="shared" si="63"/>
        <v>1</v>
      </c>
      <c r="Z18" t="b">
        <f t="shared" si="64"/>
        <v>1</v>
      </c>
      <c r="AA18" t="b">
        <f t="shared" si="65"/>
        <v>0</v>
      </c>
      <c r="AB18" t="b">
        <f t="shared" si="65"/>
        <v>0</v>
      </c>
      <c r="AC18" t="b">
        <v>0</v>
      </c>
      <c r="AF18" t="str">
        <f>B15</f>
        <v>Q1.6</v>
      </c>
      <c r="AG18" s="11"/>
      <c r="AH18" s="11">
        <v>25</v>
      </c>
      <c r="AK18" s="9"/>
      <c r="AO18" t="str">
        <f t="shared" si="22"/>
        <v>Q1.9</v>
      </c>
      <c r="AP18" s="12">
        <v>2</v>
      </c>
      <c r="AQ18" t="str">
        <f t="shared" si="23"/>
        <v>ok</v>
      </c>
      <c r="AR18">
        <f t="shared" si="24"/>
        <v>0</v>
      </c>
      <c r="AU18" t="str">
        <f t="shared" si="25"/>
        <v>Q1.9</v>
      </c>
      <c r="AV18" s="40">
        <f t="shared" ref="AV18:BD18" si="71">IF(I42,1,IF(I43,2,IF(I44,3,IF(I45,4,"-"))))</f>
        <v>3</v>
      </c>
      <c r="AW18" s="40">
        <f t="shared" si="71"/>
        <v>3</v>
      </c>
      <c r="AX18" s="40" t="str">
        <f t="shared" si="71"/>
        <v>-</v>
      </c>
      <c r="AY18" s="40">
        <f t="shared" si="71"/>
        <v>3</v>
      </c>
      <c r="AZ18" s="40">
        <f t="shared" si="71"/>
        <v>3</v>
      </c>
      <c r="BA18" s="40">
        <f t="shared" si="71"/>
        <v>3</v>
      </c>
      <c r="BB18" s="40">
        <f t="shared" si="71"/>
        <v>3</v>
      </c>
      <c r="BC18" s="40">
        <f t="shared" si="71"/>
        <v>3</v>
      </c>
      <c r="BD18" s="40" t="str">
        <f t="shared" si="71"/>
        <v>-</v>
      </c>
      <c r="BF18" t="str">
        <f t="shared" ref="BF18" si="72">G18</f>
        <v>Q1.3</v>
      </c>
      <c r="BG18" s="30" t="str">
        <f t="shared" si="31"/>
        <v>Q1.3NEPRAVDA</v>
      </c>
      <c r="BH18" t="b">
        <f t="shared" si="39"/>
        <v>0</v>
      </c>
      <c r="BI18" s="1" t="s">
        <v>428</v>
      </c>
      <c r="BJ18" s="1"/>
    </row>
    <row r="19" spans="2:62" x14ac:dyDescent="0.2">
      <c r="B19" t="str">
        <f>'Chapter 1'!C66</f>
        <v>Q1.10</v>
      </c>
      <c r="C19" s="8">
        <f>IF('Chapter 1'!K67,1,IF('Chapter 1'!K68,2,IF('Chapter 1'!K69,3,IF('Chapter 1'!K70,4,""))))</f>
        <v>4</v>
      </c>
      <c r="D19" s="10" t="s">
        <v>29</v>
      </c>
      <c r="H19" t="b">
        <f>'Chapter 1'!K22</f>
        <v>0</v>
      </c>
      <c r="I19" s="11"/>
      <c r="J19" s="11" t="b">
        <v>1</v>
      </c>
      <c r="K19" s="11" t="b">
        <v>1</v>
      </c>
      <c r="L19" s="11" t="b">
        <v>1</v>
      </c>
      <c r="M19" s="11" t="b">
        <v>1</v>
      </c>
      <c r="N19" s="11" t="b">
        <v>1</v>
      </c>
      <c r="O19" s="11" t="b">
        <v>1</v>
      </c>
      <c r="P19" s="11" t="b">
        <v>1</v>
      </c>
      <c r="Q19" s="11"/>
      <c r="T19" t="b">
        <f t="shared" si="58"/>
        <v>0</v>
      </c>
      <c r="U19" t="b">
        <f t="shared" si="59"/>
        <v>0</v>
      </c>
      <c r="V19" t="b">
        <f t="shared" si="60"/>
        <v>1</v>
      </c>
      <c r="W19" t="b">
        <f t="shared" si="61"/>
        <v>0</v>
      </c>
      <c r="X19" t="b">
        <f t="shared" si="62"/>
        <v>0</v>
      </c>
      <c r="Y19" t="b">
        <f t="shared" si="63"/>
        <v>0</v>
      </c>
      <c r="Z19" t="b">
        <f t="shared" si="64"/>
        <v>0</v>
      </c>
      <c r="AA19" t="b">
        <f t="shared" si="65"/>
        <v>1</v>
      </c>
      <c r="AB19" t="b">
        <f t="shared" si="65"/>
        <v>1</v>
      </c>
      <c r="AC19" t="b">
        <v>0</v>
      </c>
      <c r="AF19" t="str">
        <f>B16</f>
        <v>Q1.7</v>
      </c>
      <c r="AG19" s="11"/>
      <c r="AH19" s="11">
        <v>25</v>
      </c>
      <c r="AK19" s="9"/>
      <c r="AO19" t="str">
        <f t="shared" si="22"/>
        <v>Q1.10</v>
      </c>
      <c r="AP19" s="12">
        <v>1</v>
      </c>
      <c r="AQ19" t="str">
        <f t="shared" si="23"/>
        <v>ok</v>
      </c>
      <c r="AR19">
        <f t="shared" si="24"/>
        <v>0</v>
      </c>
      <c r="AU19" t="str">
        <f t="shared" si="25"/>
        <v>Q1.10</v>
      </c>
      <c r="AV19" s="40">
        <f t="shared" ref="AV19:BD19" si="73">IF(I46,1,IF(I47,2,IF(I48,3,IF(I49,4,"-"))))</f>
        <v>3</v>
      </c>
      <c r="AW19" s="40">
        <f t="shared" si="73"/>
        <v>3</v>
      </c>
      <c r="AX19" s="40" t="str">
        <f t="shared" si="73"/>
        <v>-</v>
      </c>
      <c r="AY19" s="40">
        <f t="shared" si="73"/>
        <v>3</v>
      </c>
      <c r="AZ19" s="40">
        <f t="shared" si="73"/>
        <v>3</v>
      </c>
      <c r="BA19" s="40">
        <f t="shared" si="73"/>
        <v>3</v>
      </c>
      <c r="BB19" s="40">
        <f t="shared" si="73"/>
        <v>3</v>
      </c>
      <c r="BC19" s="40">
        <f t="shared" si="73"/>
        <v>3</v>
      </c>
      <c r="BD19" s="40" t="str">
        <f t="shared" si="73"/>
        <v>-</v>
      </c>
      <c r="BF19" t="str">
        <f>BF18</f>
        <v>Q1.3</v>
      </c>
      <c r="BG19" s="30" t="str">
        <f t="shared" si="31"/>
        <v>Q1.3NEPRAVDA</v>
      </c>
      <c r="BH19" t="b">
        <f t="shared" si="39"/>
        <v>0</v>
      </c>
      <c r="BI19" s="1" t="s">
        <v>294</v>
      </c>
      <c r="BJ19" s="1"/>
    </row>
    <row r="20" spans="2:62" x14ac:dyDescent="0.2">
      <c r="B20" t="str">
        <f>'Chapter 1'!C74</f>
        <v>Q1.11</v>
      </c>
      <c r="C20" s="8">
        <f>IF('Chapter 1'!K75,1,IF('Chapter 1'!K76,2,IF('Chapter 1'!K77,3,IF('Chapter 1'!K78,4,""))))</f>
        <v>4</v>
      </c>
      <c r="D20" s="10" t="s">
        <v>29</v>
      </c>
      <c r="H20" t="b">
        <f>'Chapter 1'!K23</f>
        <v>1</v>
      </c>
      <c r="I20" s="11"/>
      <c r="J20" s="11" t="b">
        <v>0</v>
      </c>
      <c r="K20" s="11" t="b">
        <v>0</v>
      </c>
      <c r="L20" s="11" t="b">
        <v>0</v>
      </c>
      <c r="M20" s="11" t="b">
        <v>0</v>
      </c>
      <c r="N20" s="11" t="b">
        <v>0</v>
      </c>
      <c r="O20" s="11" t="b">
        <v>0</v>
      </c>
      <c r="P20" s="11" t="b">
        <v>0</v>
      </c>
      <c r="Q20" s="11"/>
      <c r="AE20" t="str">
        <f>'Chapter 1'!B52</f>
        <v>Zabezpečení zlepšování</v>
      </c>
      <c r="AG20" s="37">
        <f>100/7</f>
        <v>14.285714285714286</v>
      </c>
      <c r="AH20" s="11"/>
      <c r="AK20" s="9">
        <f>((C17*AH21)+(C18*AH22)+(C19*AH23))/100</f>
        <v>3.666666666666667</v>
      </c>
      <c r="AO20" t="str">
        <f t="shared" si="22"/>
        <v>Q1.11</v>
      </c>
      <c r="AP20" s="12">
        <v>1</v>
      </c>
      <c r="AQ20" t="str">
        <f t="shared" si="23"/>
        <v>ok</v>
      </c>
      <c r="AR20">
        <f t="shared" si="24"/>
        <v>0</v>
      </c>
      <c r="AU20" t="str">
        <f t="shared" si="25"/>
        <v>Q1.11</v>
      </c>
      <c r="AV20" s="40">
        <f t="shared" ref="AV20:BD20" si="74">IF(I50,1,IF(I51,2,IF(I52,3,IF(I53,4,"-"))))</f>
        <v>3</v>
      </c>
      <c r="AW20" s="40">
        <f t="shared" si="74"/>
        <v>3</v>
      </c>
      <c r="AX20" s="40" t="str">
        <f t="shared" si="74"/>
        <v>-</v>
      </c>
      <c r="AY20" s="40">
        <f t="shared" si="74"/>
        <v>3</v>
      </c>
      <c r="AZ20" s="40">
        <f t="shared" si="74"/>
        <v>3</v>
      </c>
      <c r="BA20" s="40">
        <f t="shared" si="74"/>
        <v>3</v>
      </c>
      <c r="BB20" s="40">
        <f t="shared" si="74"/>
        <v>3</v>
      </c>
      <c r="BC20" s="40">
        <f t="shared" si="74"/>
        <v>3</v>
      </c>
      <c r="BD20" s="40" t="str">
        <f t="shared" si="74"/>
        <v>-</v>
      </c>
      <c r="BF20" t="str">
        <f>BF19</f>
        <v>Q1.3</v>
      </c>
      <c r="BG20" s="30" t="str">
        <f t="shared" si="31"/>
        <v>Q1.3PRAVDA</v>
      </c>
      <c r="BH20" t="b">
        <f t="shared" si="39"/>
        <v>1</v>
      </c>
      <c r="BI20" s="1" t="s">
        <v>427</v>
      </c>
    </row>
    <row r="21" spans="2:62" x14ac:dyDescent="0.2">
      <c r="B21" t="str">
        <f>'Chapter 1'!C80</f>
        <v>Q1.12</v>
      </c>
      <c r="C21" s="8">
        <f>IF('Chapter 1'!K81,1,IF('Chapter 1'!K82,2,IF('Chapter 1'!K83,3,IF('Chapter 1'!K84,4,""))))</f>
        <v>3</v>
      </c>
      <c r="D21" s="10" t="s">
        <v>29</v>
      </c>
      <c r="H21" t="b">
        <f>'Chapter 1'!K24</f>
        <v>0</v>
      </c>
      <c r="I21" s="11"/>
      <c r="J21" s="11" t="b">
        <v>0</v>
      </c>
      <c r="K21" s="11" t="b">
        <v>0</v>
      </c>
      <c r="L21" s="11" t="b">
        <v>0</v>
      </c>
      <c r="M21" s="11" t="b">
        <v>0</v>
      </c>
      <c r="N21" s="11" t="b">
        <v>0</v>
      </c>
      <c r="O21" s="11" t="b">
        <v>0</v>
      </c>
      <c r="P21" s="11" t="b">
        <v>0</v>
      </c>
      <c r="Q21" s="11"/>
      <c r="T21" s="28"/>
      <c r="U21" s="28"/>
      <c r="V21" s="28"/>
      <c r="W21" s="28"/>
      <c r="X21" s="28"/>
      <c r="Y21" s="28"/>
      <c r="Z21" s="28"/>
      <c r="AA21" s="28"/>
      <c r="AB21" s="28"/>
      <c r="AC21" s="28"/>
      <c r="AF21" t="str">
        <f>B17</f>
        <v>Q1.8</v>
      </c>
      <c r="AG21" s="11"/>
      <c r="AH21" s="37">
        <f>100/3</f>
        <v>33.333333333333336</v>
      </c>
      <c r="AK21" s="9"/>
      <c r="AO21" t="str">
        <f t="shared" si="22"/>
        <v>Q1.12</v>
      </c>
      <c r="AP21" s="12">
        <v>2</v>
      </c>
      <c r="AQ21" t="str">
        <f t="shared" si="23"/>
        <v>ok</v>
      </c>
      <c r="AR21">
        <f t="shared" si="24"/>
        <v>0</v>
      </c>
      <c r="AU21" t="str">
        <f t="shared" si="25"/>
        <v>Q1.12</v>
      </c>
      <c r="AV21" s="40">
        <f t="shared" ref="AV21:BD21" si="75">IF(I54,1,IF(I55,2,IF(I56,3,IF(I57,4,"-"))))</f>
        <v>3</v>
      </c>
      <c r="AW21" s="40">
        <f t="shared" si="75"/>
        <v>3</v>
      </c>
      <c r="AX21" s="40" t="str">
        <f t="shared" si="75"/>
        <v>-</v>
      </c>
      <c r="AY21" s="40">
        <f t="shared" si="75"/>
        <v>3</v>
      </c>
      <c r="AZ21" s="40">
        <f t="shared" si="75"/>
        <v>3</v>
      </c>
      <c r="BA21" s="40">
        <f t="shared" si="75"/>
        <v>3</v>
      </c>
      <c r="BB21" s="40">
        <f t="shared" si="75"/>
        <v>3</v>
      </c>
      <c r="BC21" s="40">
        <f t="shared" si="75"/>
        <v>4</v>
      </c>
      <c r="BD21" s="40" t="str">
        <f t="shared" si="75"/>
        <v>-</v>
      </c>
      <c r="BF21" t="str">
        <f>BF20</f>
        <v>Q1.3</v>
      </c>
      <c r="BG21" s="30" t="str">
        <f t="shared" si="31"/>
        <v>Q1.3NEPRAVDA</v>
      </c>
      <c r="BH21" t="b">
        <f t="shared" si="39"/>
        <v>0</v>
      </c>
      <c r="BI21" s="1" t="s">
        <v>310</v>
      </c>
      <c r="BJ21" s="1"/>
    </row>
    <row r="22" spans="2:62" x14ac:dyDescent="0.2">
      <c r="B22" t="str">
        <f>'Chapter 1'!C86</f>
        <v>Q1.13</v>
      </c>
      <c r="C22" s="8">
        <f>IF('Chapter 1'!K87,1,IF('Chapter 1'!K88,2,IF('Chapter 1'!K89,3,IF('Chapter 1'!K90,4,""))))</f>
        <v>3</v>
      </c>
      <c r="D22" s="10" t="s">
        <v>29</v>
      </c>
      <c r="G22" t="str">
        <f>B13</f>
        <v>Q1.4</v>
      </c>
      <c r="H22" t="b">
        <f>'Chapter 1'!K29</f>
        <v>0</v>
      </c>
      <c r="I22" s="11" t="b">
        <v>0</v>
      </c>
      <c r="J22" s="11" t="b">
        <v>0</v>
      </c>
      <c r="K22" s="11" t="b">
        <v>0</v>
      </c>
      <c r="L22" s="11" t="b">
        <v>0</v>
      </c>
      <c r="M22" s="11" t="b">
        <v>0</v>
      </c>
      <c r="N22" s="11" t="b">
        <v>0</v>
      </c>
      <c r="O22" s="11" t="b">
        <v>0</v>
      </c>
      <c r="P22" s="11" t="b">
        <v>0</v>
      </c>
      <c r="Q22" s="11"/>
      <c r="T22" s="28"/>
      <c r="U22" s="28"/>
      <c r="V22" s="28"/>
      <c r="W22" s="28"/>
      <c r="X22" s="28"/>
      <c r="Y22" s="28"/>
      <c r="Z22" s="28"/>
      <c r="AA22" s="28"/>
      <c r="AB22" s="28"/>
      <c r="AC22" s="28"/>
      <c r="AF22" t="str">
        <f t="shared" ref="AF22:AF23" si="76">B18</f>
        <v>Q1.9</v>
      </c>
      <c r="AG22" s="11"/>
      <c r="AH22" s="37">
        <f>100/3</f>
        <v>33.333333333333336</v>
      </c>
      <c r="AK22" s="9"/>
      <c r="AO22" t="str">
        <f t="shared" si="22"/>
        <v>Q1.13</v>
      </c>
      <c r="AP22" s="12">
        <v>2</v>
      </c>
      <c r="AQ22" t="str">
        <f t="shared" si="23"/>
        <v>ok</v>
      </c>
      <c r="AR22">
        <f t="shared" si="24"/>
        <v>0</v>
      </c>
      <c r="AU22" t="str">
        <f t="shared" si="25"/>
        <v>Q1.13</v>
      </c>
      <c r="AV22" s="40">
        <f t="shared" ref="AV22:BD22" si="77">IF(I58,1,IF(I59,2,IF(I60,3,IF(I61,4,"-"))))</f>
        <v>3</v>
      </c>
      <c r="AW22" s="40">
        <f t="shared" si="77"/>
        <v>3</v>
      </c>
      <c r="AX22" s="40" t="str">
        <f t="shared" si="77"/>
        <v>-</v>
      </c>
      <c r="AY22" s="40">
        <f t="shared" si="77"/>
        <v>3</v>
      </c>
      <c r="AZ22" s="40">
        <f t="shared" si="77"/>
        <v>3</v>
      </c>
      <c r="BA22" s="40">
        <f t="shared" si="77"/>
        <v>3</v>
      </c>
      <c r="BB22" s="40">
        <f t="shared" si="77"/>
        <v>3</v>
      </c>
      <c r="BC22" s="40">
        <f t="shared" si="77"/>
        <v>3</v>
      </c>
      <c r="BD22" s="40" t="str">
        <f t="shared" si="77"/>
        <v>-</v>
      </c>
      <c r="BF22" t="str">
        <f t="shared" ref="BF22" si="78">G22</f>
        <v>Q1.4</v>
      </c>
      <c r="BG22" s="30" t="str">
        <f t="shared" si="31"/>
        <v>Q1.4NEPRAVDA</v>
      </c>
      <c r="BH22" t="b">
        <f t="shared" si="39"/>
        <v>0</v>
      </c>
      <c r="BI22" s="1" t="s">
        <v>430</v>
      </c>
    </row>
    <row r="23" spans="2:62" x14ac:dyDescent="0.2">
      <c r="B23" t="str">
        <f>'Chapter 1'!C92</f>
        <v>Q1.14</v>
      </c>
      <c r="C23" s="8">
        <f>IF('Chapter 1'!K93,1,IF('Chapter 1'!K94,2,IF('Chapter 1'!K95,3,IF('Chapter 1'!K96,4,""))))</f>
        <v>3</v>
      </c>
      <c r="D23" s="10" t="s">
        <v>29</v>
      </c>
      <c r="H23" t="b">
        <f>'Chapter 1'!K30</f>
        <v>0</v>
      </c>
      <c r="I23" s="11" t="b">
        <v>1</v>
      </c>
      <c r="J23" s="11" t="b">
        <v>1</v>
      </c>
      <c r="K23" s="11" t="b">
        <v>0</v>
      </c>
      <c r="L23" s="11" t="b">
        <v>1</v>
      </c>
      <c r="M23" s="11" t="b">
        <v>1</v>
      </c>
      <c r="N23" s="11" t="b">
        <v>1</v>
      </c>
      <c r="O23" s="11" t="b">
        <v>1</v>
      </c>
      <c r="P23" s="11" t="b">
        <v>1</v>
      </c>
      <c r="Q23" s="11"/>
      <c r="T23" s="28"/>
      <c r="U23" s="28"/>
      <c r="V23" s="28"/>
      <c r="W23" s="28"/>
      <c r="X23" s="28"/>
      <c r="Y23" s="28"/>
      <c r="Z23" s="28"/>
      <c r="AA23" s="28"/>
      <c r="AB23" s="28"/>
      <c r="AC23" s="28"/>
      <c r="AF23" t="str">
        <f t="shared" si="76"/>
        <v>Q1.10</v>
      </c>
      <c r="AG23" s="11"/>
      <c r="AH23" s="37">
        <f>100/3</f>
        <v>33.333333333333336</v>
      </c>
      <c r="AK23" s="9"/>
      <c r="AO23" t="str">
        <f t="shared" si="22"/>
        <v>Q1.14</v>
      </c>
      <c r="AP23" s="12">
        <v>1</v>
      </c>
      <c r="AQ23" t="str">
        <f t="shared" si="23"/>
        <v>ok</v>
      </c>
      <c r="AR23">
        <f t="shared" si="24"/>
        <v>0</v>
      </c>
      <c r="AU23" t="str">
        <f t="shared" si="25"/>
        <v>Q1.14</v>
      </c>
      <c r="AV23" s="40" t="str">
        <f t="shared" ref="AV23:BD23" si="79">IF(I62,1,IF(I63,2,IF(I64,3,IF(I65,4,"-"))))</f>
        <v>-</v>
      </c>
      <c r="AW23" s="40">
        <f t="shared" si="79"/>
        <v>2</v>
      </c>
      <c r="AX23" s="40" t="str">
        <f t="shared" si="79"/>
        <v>-</v>
      </c>
      <c r="AY23" s="40">
        <f t="shared" si="79"/>
        <v>3</v>
      </c>
      <c r="AZ23" s="40">
        <f t="shared" si="79"/>
        <v>2</v>
      </c>
      <c r="BA23" s="40">
        <f t="shared" si="79"/>
        <v>3</v>
      </c>
      <c r="BB23" s="40">
        <f t="shared" si="79"/>
        <v>2</v>
      </c>
      <c r="BC23" s="40">
        <f t="shared" si="79"/>
        <v>3</v>
      </c>
      <c r="BD23" s="40" t="str">
        <f t="shared" si="79"/>
        <v>-</v>
      </c>
      <c r="BF23" t="str">
        <f>BF22</f>
        <v>Q1.4</v>
      </c>
      <c r="BG23" s="30" t="str">
        <f t="shared" si="31"/>
        <v>Q1.4NEPRAVDA</v>
      </c>
      <c r="BH23" t="b">
        <f t="shared" si="39"/>
        <v>0</v>
      </c>
      <c r="BI23" s="1" t="s">
        <v>429</v>
      </c>
    </row>
    <row r="24" spans="2:62" x14ac:dyDescent="0.2">
      <c r="B24" t="str">
        <f>'Chapter 1'!C100</f>
        <v>Q1.15</v>
      </c>
      <c r="C24" s="8">
        <f>IF('Chapter 1'!K101,1,IF('Chapter 1'!K102,2,IF('Chapter 1'!K103,3,IF('Chapter 1'!K104,4,""))))</f>
        <v>4</v>
      </c>
      <c r="D24" s="10" t="s">
        <v>29</v>
      </c>
      <c r="H24" t="b">
        <f>'Chapter 1'!K31</f>
        <v>0</v>
      </c>
      <c r="I24" s="11" t="b">
        <v>0</v>
      </c>
      <c r="J24" s="11" t="b">
        <v>0</v>
      </c>
      <c r="K24" s="11" t="b">
        <v>0</v>
      </c>
      <c r="L24" s="11" t="b">
        <v>0</v>
      </c>
      <c r="M24" s="11" t="b">
        <v>0</v>
      </c>
      <c r="N24" s="11" t="b">
        <v>0</v>
      </c>
      <c r="O24" s="11" t="b">
        <v>0</v>
      </c>
      <c r="P24" s="11" t="b">
        <v>0</v>
      </c>
      <c r="Q24" s="11"/>
      <c r="S24" t="str">
        <f>G18</f>
        <v>Q1.3</v>
      </c>
      <c r="T24" t="b">
        <f>IF(I18="",$H18,I18)</f>
        <v>0</v>
      </c>
      <c r="U24" t="b">
        <f t="shared" ref="U24:U27" si="80">IF(J18="",$H18,J18)</f>
        <v>0</v>
      </c>
      <c r="V24" t="b">
        <f t="shared" ref="V24:V27" si="81">IF(K18="",$H18,K18)</f>
        <v>0</v>
      </c>
      <c r="W24" t="b">
        <f t="shared" ref="W24:Z27" si="82">IF(L18="",$H18,L18)</f>
        <v>0</v>
      </c>
      <c r="X24" t="b">
        <f t="shared" si="82"/>
        <v>0</v>
      </c>
      <c r="Y24" t="b">
        <f t="shared" si="82"/>
        <v>0</v>
      </c>
      <c r="Z24" t="b">
        <f t="shared" si="82"/>
        <v>0</v>
      </c>
      <c r="AA24" t="b">
        <f t="shared" ref="AA24:AB27" si="83">IF(P18="",$H18,P18)</f>
        <v>0</v>
      </c>
      <c r="AB24" t="b">
        <f t="shared" si="83"/>
        <v>0</v>
      </c>
      <c r="AC24" t="b">
        <v>0</v>
      </c>
      <c r="AE24" t="str">
        <f>'Chapter 1'!B72</f>
        <v>Zdroje, školení a zapojení zaměstnanců</v>
      </c>
      <c r="AG24" s="37">
        <f>100/7</f>
        <v>14.285714285714286</v>
      </c>
      <c r="AH24" s="11"/>
      <c r="AK24" s="9">
        <f>((C20*AH25)+(C21*AH26)+(C22*AH27)+(C23*AH28))/100</f>
        <v>3.25</v>
      </c>
      <c r="AO24" t="str">
        <f t="shared" si="22"/>
        <v>Q1.15</v>
      </c>
      <c r="AP24" s="12">
        <v>1</v>
      </c>
      <c r="AQ24" t="str">
        <f t="shared" si="23"/>
        <v>ok</v>
      </c>
      <c r="AR24">
        <f t="shared" si="24"/>
        <v>0</v>
      </c>
      <c r="AU24" t="str">
        <f t="shared" si="25"/>
        <v>Q1.15</v>
      </c>
      <c r="AV24" s="40">
        <f t="shared" ref="AV24:BD24" si="84">IF(I66,1,IF(I67,2,IF(I68,3,IF(I69,4,"-"))))</f>
        <v>3</v>
      </c>
      <c r="AW24" s="40">
        <f t="shared" si="84"/>
        <v>3</v>
      </c>
      <c r="AX24" s="40" t="str">
        <f t="shared" si="84"/>
        <v>-</v>
      </c>
      <c r="AY24" s="40">
        <f t="shared" si="84"/>
        <v>3</v>
      </c>
      <c r="AZ24" s="40">
        <f t="shared" si="84"/>
        <v>3</v>
      </c>
      <c r="BA24" s="40">
        <f t="shared" si="84"/>
        <v>3</v>
      </c>
      <c r="BB24" s="40">
        <f t="shared" si="84"/>
        <v>3</v>
      </c>
      <c r="BC24" s="40">
        <f t="shared" si="84"/>
        <v>3</v>
      </c>
      <c r="BD24" s="40" t="str">
        <f t="shared" si="84"/>
        <v>-</v>
      </c>
      <c r="BF24" t="str">
        <f>BF23</f>
        <v>Q1.4</v>
      </c>
      <c r="BG24" s="30" t="str">
        <f t="shared" si="31"/>
        <v>Q1.4NEPRAVDA</v>
      </c>
      <c r="BH24" t="b">
        <f t="shared" si="39"/>
        <v>0</v>
      </c>
      <c r="BI24" s="1" t="s">
        <v>454</v>
      </c>
    </row>
    <row r="25" spans="2:62" x14ac:dyDescent="0.2">
      <c r="B25" t="str">
        <f>'Chapter 1'!C108</f>
        <v>Q1.16</v>
      </c>
      <c r="C25" s="8">
        <f>IF('Chapter 1'!K109,1,IF('Chapter 1'!K110,2,IF('Chapter 1'!K111,3,IF('Chapter 1'!K112,4,""))))</f>
        <v>3</v>
      </c>
      <c r="D25" s="10" t="s">
        <v>29</v>
      </c>
      <c r="H25" t="b">
        <f>'Chapter 1'!K32</f>
        <v>1</v>
      </c>
      <c r="I25" s="11" t="b">
        <v>0</v>
      </c>
      <c r="J25" s="11" t="b">
        <v>0</v>
      </c>
      <c r="K25" s="11" t="b">
        <v>1</v>
      </c>
      <c r="L25" s="11" t="b">
        <v>0</v>
      </c>
      <c r="M25" s="11" t="b">
        <v>0</v>
      </c>
      <c r="N25" s="11" t="b">
        <v>0</v>
      </c>
      <c r="O25" s="11" t="b">
        <v>0</v>
      </c>
      <c r="P25" s="11" t="b">
        <v>0</v>
      </c>
      <c r="Q25" s="11"/>
      <c r="T25" t="b">
        <f>IF(I19="",$H19,I19)</f>
        <v>0</v>
      </c>
      <c r="U25" t="b">
        <f t="shared" si="80"/>
        <v>1</v>
      </c>
      <c r="V25" t="b">
        <f t="shared" si="81"/>
        <v>1</v>
      </c>
      <c r="W25" t="b">
        <f t="shared" si="82"/>
        <v>1</v>
      </c>
      <c r="X25" t="b">
        <f t="shared" si="82"/>
        <v>1</v>
      </c>
      <c r="Y25" t="b">
        <f t="shared" si="82"/>
        <v>1</v>
      </c>
      <c r="Z25" t="b">
        <f t="shared" si="82"/>
        <v>1</v>
      </c>
      <c r="AA25" t="b">
        <f t="shared" si="83"/>
        <v>1</v>
      </c>
      <c r="AB25" t="b">
        <f t="shared" si="83"/>
        <v>0</v>
      </c>
      <c r="AC25" t="b">
        <v>0</v>
      </c>
      <c r="AF25" t="str">
        <f>B20</f>
        <v>Q1.11</v>
      </c>
      <c r="AG25" s="11"/>
      <c r="AH25" s="11">
        <v>25</v>
      </c>
      <c r="AK25" s="9"/>
      <c r="AO25" t="str">
        <f t="shared" si="22"/>
        <v>Q1.16</v>
      </c>
      <c r="AP25" s="12">
        <v>2</v>
      </c>
      <c r="AQ25" t="str">
        <f t="shared" si="23"/>
        <v>ok</v>
      </c>
      <c r="AR25">
        <f t="shared" si="24"/>
        <v>0</v>
      </c>
      <c r="AU25" t="str">
        <f t="shared" si="25"/>
        <v>Q1.16</v>
      </c>
      <c r="AV25" s="40">
        <f t="shared" ref="AV25:BD25" si="85">IF(I70,1,IF(I71,2,IF(I72,3,IF(I73,4,"-"))))</f>
        <v>3</v>
      </c>
      <c r="AW25" s="40">
        <f t="shared" si="85"/>
        <v>3</v>
      </c>
      <c r="AX25" s="40" t="str">
        <f t="shared" si="85"/>
        <v>-</v>
      </c>
      <c r="AY25" s="40">
        <f t="shared" si="85"/>
        <v>3</v>
      </c>
      <c r="AZ25" s="40">
        <f t="shared" si="85"/>
        <v>3</v>
      </c>
      <c r="BA25" s="40">
        <f t="shared" si="85"/>
        <v>3</v>
      </c>
      <c r="BB25" s="40">
        <f t="shared" si="85"/>
        <v>3</v>
      </c>
      <c r="BC25" s="40">
        <f t="shared" si="85"/>
        <v>3</v>
      </c>
      <c r="BD25" s="40" t="str">
        <f t="shared" si="85"/>
        <v>-</v>
      </c>
      <c r="BF25" t="str">
        <f>BF24</f>
        <v>Q1.4</v>
      </c>
      <c r="BG25" s="30" t="str">
        <f t="shared" si="31"/>
        <v>Q1.4PRAVDA</v>
      </c>
      <c r="BH25" t="b">
        <f t="shared" si="39"/>
        <v>1</v>
      </c>
      <c r="BI25" s="1" t="s">
        <v>310</v>
      </c>
      <c r="BJ25" s="1"/>
    </row>
    <row r="26" spans="2:62" x14ac:dyDescent="0.2">
      <c r="C26" s="8"/>
      <c r="G26" t="str">
        <f>B14</f>
        <v>Q1.5</v>
      </c>
      <c r="H26" t="b">
        <f>'Chapter 1'!K35</f>
        <v>0</v>
      </c>
      <c r="I26" s="11" t="b">
        <v>0</v>
      </c>
      <c r="J26" s="11" t="b">
        <v>0</v>
      </c>
      <c r="K26" s="11" t="b">
        <v>0</v>
      </c>
      <c r="L26" s="11" t="b">
        <v>0</v>
      </c>
      <c r="M26" s="11" t="b">
        <v>0</v>
      </c>
      <c r="N26" s="11" t="b">
        <v>0</v>
      </c>
      <c r="O26" s="11" t="b">
        <v>0</v>
      </c>
      <c r="P26" s="11"/>
      <c r="Q26" s="11"/>
      <c r="T26" t="b">
        <f>IF(I20="",$H20,I20)</f>
        <v>1</v>
      </c>
      <c r="U26" t="b">
        <f t="shared" si="80"/>
        <v>0</v>
      </c>
      <c r="V26" t="b">
        <f t="shared" si="81"/>
        <v>0</v>
      </c>
      <c r="W26" t="b">
        <f t="shared" si="82"/>
        <v>0</v>
      </c>
      <c r="X26" t="b">
        <f t="shared" si="82"/>
        <v>0</v>
      </c>
      <c r="Y26" t="b">
        <f t="shared" si="82"/>
        <v>0</v>
      </c>
      <c r="Z26" t="b">
        <f t="shared" si="82"/>
        <v>0</v>
      </c>
      <c r="AA26" t="b">
        <f t="shared" si="83"/>
        <v>0</v>
      </c>
      <c r="AB26" t="b">
        <f t="shared" si="83"/>
        <v>1</v>
      </c>
      <c r="AC26" t="b">
        <v>0</v>
      </c>
      <c r="AF26" t="str">
        <f t="shared" ref="AF26:AF28" si="86">B21</f>
        <v>Q1.12</v>
      </c>
      <c r="AG26" s="11"/>
      <c r="AH26" s="11">
        <v>25</v>
      </c>
      <c r="AK26" s="9"/>
      <c r="AP26" s="13"/>
      <c r="BF26" t="str">
        <f t="shared" ref="BF26" si="87">G26</f>
        <v>Q1.5</v>
      </c>
      <c r="BG26" s="30" t="str">
        <f t="shared" si="31"/>
        <v>Q1.5NEPRAVDA</v>
      </c>
      <c r="BH26" t="b">
        <f t="shared" si="39"/>
        <v>0</v>
      </c>
      <c r="BI26" s="1" t="s">
        <v>431</v>
      </c>
    </row>
    <row r="27" spans="2:62" x14ac:dyDescent="0.2">
      <c r="C27" s="8"/>
      <c r="H27" t="b">
        <f>'Chapter 1'!K36</f>
        <v>0</v>
      </c>
      <c r="I27" s="11" t="b">
        <v>0</v>
      </c>
      <c r="J27" s="11" t="b">
        <v>0</v>
      </c>
      <c r="K27" s="11" t="b">
        <v>0</v>
      </c>
      <c r="L27" s="11" t="b">
        <v>0</v>
      </c>
      <c r="M27" s="11" t="b">
        <v>0</v>
      </c>
      <c r="N27" s="11" t="b">
        <v>0</v>
      </c>
      <c r="O27" s="11" t="b">
        <v>0</v>
      </c>
      <c r="P27" s="11"/>
      <c r="Q27" s="11"/>
      <c r="T27" t="b">
        <f>IF(I21="",$H21,I21)</f>
        <v>0</v>
      </c>
      <c r="U27" t="b">
        <f t="shared" si="80"/>
        <v>0</v>
      </c>
      <c r="V27" t="b">
        <f t="shared" si="81"/>
        <v>0</v>
      </c>
      <c r="W27" t="b">
        <f t="shared" si="82"/>
        <v>0</v>
      </c>
      <c r="X27" t="b">
        <f t="shared" si="82"/>
        <v>0</v>
      </c>
      <c r="Y27" t="b">
        <f t="shared" si="82"/>
        <v>0</v>
      </c>
      <c r="Z27" t="b">
        <f t="shared" si="82"/>
        <v>0</v>
      </c>
      <c r="AA27" t="b">
        <f t="shared" si="83"/>
        <v>0</v>
      </c>
      <c r="AB27" t="b">
        <f t="shared" si="83"/>
        <v>0</v>
      </c>
      <c r="AC27" t="b">
        <v>0</v>
      </c>
      <c r="AF27" t="str">
        <f t="shared" si="86"/>
        <v>Q1.13</v>
      </c>
      <c r="AG27" s="11"/>
      <c r="AH27" s="11">
        <v>25</v>
      </c>
      <c r="AK27" s="9"/>
      <c r="AP27" s="13"/>
      <c r="AR27" s="281" t="str">
        <f>IF(SUM(AR10:AR25)&gt;0,"Key RC elements are still to be implemented, see tips","")</f>
        <v/>
      </c>
      <c r="BF27" t="str">
        <f>BF26</f>
        <v>Q1.5</v>
      </c>
      <c r="BG27" s="30" t="str">
        <f t="shared" si="31"/>
        <v>Q1.5NEPRAVDA</v>
      </c>
      <c r="BH27" t="b">
        <f t="shared" si="39"/>
        <v>0</v>
      </c>
      <c r="BI27" s="1" t="s">
        <v>453</v>
      </c>
    </row>
    <row r="28" spans="2:62" x14ac:dyDescent="0.2">
      <c r="C28" s="8"/>
      <c r="H28" t="b">
        <f>'Chapter 1'!K37</f>
        <v>1</v>
      </c>
      <c r="I28" s="11" t="b">
        <v>1</v>
      </c>
      <c r="J28" s="11" t="b">
        <v>1</v>
      </c>
      <c r="K28" s="11" t="b">
        <v>1</v>
      </c>
      <c r="L28" s="11" t="b">
        <v>1</v>
      </c>
      <c r="M28" s="11" t="b">
        <v>1</v>
      </c>
      <c r="N28" s="11" t="b">
        <v>1</v>
      </c>
      <c r="O28" s="11" t="b">
        <v>1</v>
      </c>
      <c r="P28" s="11"/>
      <c r="Q28" s="11"/>
      <c r="AF28" t="str">
        <f t="shared" si="86"/>
        <v>Q1.14</v>
      </c>
      <c r="AG28" s="11"/>
      <c r="AH28" s="11">
        <v>25</v>
      </c>
      <c r="AK28" s="9"/>
      <c r="AP28" s="13"/>
      <c r="BF28" t="str">
        <f>BF27</f>
        <v>Q1.5</v>
      </c>
      <c r="BG28" s="30" t="str">
        <f t="shared" si="31"/>
        <v>Q1.5PRAVDA</v>
      </c>
      <c r="BH28" t="b">
        <f t="shared" si="39"/>
        <v>1</v>
      </c>
      <c r="BI28" s="1" t="s">
        <v>432</v>
      </c>
    </row>
    <row r="29" spans="2:62" x14ac:dyDescent="0.2">
      <c r="C29" s="8"/>
      <c r="H29" t="b">
        <f>'Chapter 1'!K38</f>
        <v>0</v>
      </c>
      <c r="I29" s="11" t="b">
        <v>0</v>
      </c>
      <c r="J29" s="11" t="b">
        <v>0</v>
      </c>
      <c r="K29" s="11" t="b">
        <v>0</v>
      </c>
      <c r="L29" s="11" t="b">
        <v>0</v>
      </c>
      <c r="M29" s="11" t="b">
        <v>0</v>
      </c>
      <c r="N29" s="11" t="b">
        <v>0</v>
      </c>
      <c r="O29" s="11" t="b">
        <v>0</v>
      </c>
      <c r="P29" s="11"/>
      <c r="Q29" s="11"/>
      <c r="AE29" t="str">
        <f>'Chapter 1'!B98</f>
        <v>Správa dokumentů</v>
      </c>
      <c r="AG29" s="37">
        <f>100/7</f>
        <v>14.285714285714286</v>
      </c>
      <c r="AH29" s="11"/>
      <c r="AK29" s="9">
        <f>C24</f>
        <v>4</v>
      </c>
      <c r="AP29" s="13"/>
      <c r="BF29" t="str">
        <f>BF28</f>
        <v>Q1.5</v>
      </c>
      <c r="BG29" s="30" t="str">
        <f t="shared" si="31"/>
        <v>Q1.5NEPRAVDA</v>
      </c>
      <c r="BH29" t="b">
        <f t="shared" si="39"/>
        <v>0</v>
      </c>
      <c r="BI29" s="1" t="s">
        <v>310</v>
      </c>
      <c r="BJ29" s="1"/>
    </row>
    <row r="30" spans="2:62" x14ac:dyDescent="0.2">
      <c r="C30" s="8"/>
      <c r="G30" t="str">
        <f>B15</f>
        <v>Q1.6</v>
      </c>
      <c r="H30" t="b">
        <f>'Chapter 1'!K41</f>
        <v>0</v>
      </c>
      <c r="I30" s="11"/>
      <c r="J30" s="11"/>
      <c r="K30" s="11"/>
      <c r="L30" s="11"/>
      <c r="M30" s="11"/>
      <c r="N30" s="11"/>
      <c r="O30" s="11" t="b">
        <v>0</v>
      </c>
      <c r="P30" s="11"/>
      <c r="Q30" s="11"/>
      <c r="AF30" t="str">
        <f>B24</f>
        <v>Q1.15</v>
      </c>
      <c r="AG30" s="11"/>
      <c r="AH30" s="11">
        <v>100</v>
      </c>
      <c r="AK30" s="9"/>
      <c r="AP30" s="13"/>
      <c r="BF30" t="str">
        <f t="shared" ref="BF30" si="88">G30</f>
        <v>Q1.6</v>
      </c>
      <c r="BG30" s="30" t="str">
        <f t="shared" si="31"/>
        <v>Q1.6NEPRAVDA</v>
      </c>
      <c r="BH30" t="b">
        <f t="shared" si="39"/>
        <v>0</v>
      </c>
      <c r="BI30" s="1" t="s">
        <v>443</v>
      </c>
    </row>
    <row r="31" spans="2:62" x14ac:dyDescent="0.2">
      <c r="C31" s="8"/>
      <c r="H31" t="b">
        <f>'Chapter 1'!K42</f>
        <v>0</v>
      </c>
      <c r="I31" s="11"/>
      <c r="J31" s="11"/>
      <c r="K31" s="11"/>
      <c r="L31" s="11"/>
      <c r="M31" s="11"/>
      <c r="N31" s="11"/>
      <c r="O31" s="11" t="b">
        <v>0</v>
      </c>
      <c r="P31" s="11"/>
      <c r="Q31" s="11"/>
      <c r="T31" s="28"/>
      <c r="U31" s="28"/>
      <c r="V31" s="28"/>
      <c r="W31" s="28"/>
      <c r="X31" s="28"/>
      <c r="Y31" s="28"/>
      <c r="Z31" s="28"/>
      <c r="AA31" s="28"/>
      <c r="AB31" s="28"/>
      <c r="AC31" s="28"/>
      <c r="AE31" t="str">
        <f>'Chapter 1'!B106</f>
        <v>Řízení změn</v>
      </c>
      <c r="AG31" s="37">
        <f>100/7</f>
        <v>14.285714285714286</v>
      </c>
      <c r="AH31" s="11"/>
      <c r="AK31" s="9">
        <f>C25</f>
        <v>3</v>
      </c>
      <c r="AP31" s="13"/>
      <c r="BF31" t="str">
        <f>BF30</f>
        <v>Q1.6</v>
      </c>
      <c r="BG31" s="30" t="str">
        <f t="shared" si="31"/>
        <v>Q1.6NEPRAVDA</v>
      </c>
      <c r="BH31" t="b">
        <f t="shared" si="39"/>
        <v>0</v>
      </c>
      <c r="BI31" s="1" t="s">
        <v>444</v>
      </c>
    </row>
    <row r="32" spans="2:62" x14ac:dyDescent="0.2">
      <c r="C32" s="8"/>
      <c r="H32" t="b">
        <f>'Chapter 1'!K43</f>
        <v>1</v>
      </c>
      <c r="I32" s="11"/>
      <c r="J32" s="11"/>
      <c r="K32" s="11"/>
      <c r="L32" s="11"/>
      <c r="M32" s="11"/>
      <c r="N32" s="11"/>
      <c r="O32" s="11" t="b">
        <v>1</v>
      </c>
      <c r="P32" s="11"/>
      <c r="Q32" s="11"/>
      <c r="S32" t="str">
        <f>G22</f>
        <v>Q1.4</v>
      </c>
      <c r="T32" t="b">
        <f>IF(I22="",$H22,I22)</f>
        <v>0</v>
      </c>
      <c r="U32" t="b">
        <f t="shared" ref="U32:U35" si="89">IF(J22="",$H22,J22)</f>
        <v>0</v>
      </c>
      <c r="V32" t="b">
        <f t="shared" ref="V32:V35" si="90">IF(K22="",$H22,K22)</f>
        <v>0</v>
      </c>
      <c r="W32" t="b">
        <f t="shared" ref="W32:W35" si="91">IF(L22="",$H22,L22)</f>
        <v>0</v>
      </c>
      <c r="X32" t="b">
        <f>IF(M22="",$H22,M22)</f>
        <v>0</v>
      </c>
      <c r="Y32" t="b">
        <f>IF(N22="",$H22,N22)</f>
        <v>0</v>
      </c>
      <c r="Z32" t="b">
        <f>IF(O22="",$H22,O22)</f>
        <v>0</v>
      </c>
      <c r="AA32" t="b">
        <f t="shared" ref="AA32:AB34" si="92">IF(P22="",$H22,P22)</f>
        <v>0</v>
      </c>
      <c r="AB32" t="b">
        <f t="shared" si="92"/>
        <v>0</v>
      </c>
      <c r="AC32" t="b">
        <v>0</v>
      </c>
      <c r="AF32" t="str">
        <f>B25</f>
        <v>Q1.16</v>
      </c>
      <c r="AG32" s="11"/>
      <c r="AH32" s="11">
        <v>100</v>
      </c>
      <c r="AK32" s="9"/>
      <c r="AP32" s="13"/>
      <c r="BF32" t="str">
        <f>BF31</f>
        <v>Q1.6</v>
      </c>
      <c r="BG32" s="30" t="str">
        <f t="shared" si="31"/>
        <v>Q1.6PRAVDA</v>
      </c>
      <c r="BH32" t="b">
        <f t="shared" si="39"/>
        <v>1</v>
      </c>
      <c r="BI32" s="1" t="s">
        <v>445</v>
      </c>
    </row>
    <row r="33" spans="7:62" x14ac:dyDescent="0.2">
      <c r="H33" t="b">
        <f>'Chapter 1'!K44</f>
        <v>0</v>
      </c>
      <c r="I33" s="11"/>
      <c r="J33" s="11"/>
      <c r="K33" s="11"/>
      <c r="L33" s="11"/>
      <c r="M33" s="11"/>
      <c r="N33" s="11"/>
      <c r="O33" s="11" t="b">
        <v>0</v>
      </c>
      <c r="P33" s="11"/>
      <c r="Q33" s="11"/>
      <c r="T33" t="b">
        <f>IF(I23="",$H23,I23)</f>
        <v>1</v>
      </c>
      <c r="U33" t="b">
        <f t="shared" si="89"/>
        <v>1</v>
      </c>
      <c r="V33" t="b">
        <f t="shared" si="90"/>
        <v>0</v>
      </c>
      <c r="W33" t="b">
        <f t="shared" si="91"/>
        <v>1</v>
      </c>
      <c r="X33" t="b">
        <f t="shared" ref="X33:X34" si="93">IF(M23="",$H23,M23)</f>
        <v>1</v>
      </c>
      <c r="Y33" t="b">
        <f t="shared" ref="Y33:Z35" si="94">IF(N23="",$H23,N23)</f>
        <v>1</v>
      </c>
      <c r="Z33" t="b">
        <f t="shared" si="94"/>
        <v>1</v>
      </c>
      <c r="AA33" t="b">
        <f t="shared" si="92"/>
        <v>1</v>
      </c>
      <c r="AB33" t="b">
        <f t="shared" si="92"/>
        <v>0</v>
      </c>
      <c r="AC33" t="b">
        <v>0</v>
      </c>
      <c r="AK33" s="9"/>
      <c r="BF33" t="str">
        <f>BF32</f>
        <v>Q1.6</v>
      </c>
      <c r="BG33" s="30" t="str">
        <f t="shared" si="31"/>
        <v>Q1.6NEPRAVDA</v>
      </c>
      <c r="BH33" t="b">
        <f t="shared" si="39"/>
        <v>0</v>
      </c>
      <c r="BI33" s="1" t="s">
        <v>310</v>
      </c>
      <c r="BJ33" s="1"/>
    </row>
    <row r="34" spans="7:62" x14ac:dyDescent="0.2">
      <c r="G34" t="str">
        <f>B16</f>
        <v>Q1.7</v>
      </c>
      <c r="H34" t="b">
        <f>'Chapter 1'!K47</f>
        <v>0</v>
      </c>
      <c r="I34" s="11" t="b">
        <v>0</v>
      </c>
      <c r="J34" s="11" t="b">
        <v>0</v>
      </c>
      <c r="K34" s="11"/>
      <c r="L34" s="11" t="b">
        <v>0</v>
      </c>
      <c r="M34" s="11" t="b">
        <v>0</v>
      </c>
      <c r="N34" s="11" t="b">
        <v>0</v>
      </c>
      <c r="O34" s="11" t="b">
        <v>0</v>
      </c>
      <c r="P34" s="11" t="b">
        <v>0</v>
      </c>
      <c r="Q34" s="11"/>
      <c r="T34" t="b">
        <f>IF(I24="",$H24,I24)</f>
        <v>0</v>
      </c>
      <c r="U34" t="b">
        <f t="shared" si="89"/>
        <v>0</v>
      </c>
      <c r="V34" t="b">
        <f t="shared" si="90"/>
        <v>0</v>
      </c>
      <c r="W34" t="b">
        <f t="shared" si="91"/>
        <v>0</v>
      </c>
      <c r="X34" t="b">
        <f t="shared" si="93"/>
        <v>0</v>
      </c>
      <c r="Y34" t="b">
        <f t="shared" si="94"/>
        <v>0</v>
      </c>
      <c r="Z34" t="b">
        <f t="shared" si="94"/>
        <v>0</v>
      </c>
      <c r="AA34" t="b">
        <f t="shared" si="92"/>
        <v>0</v>
      </c>
      <c r="AB34" t="b">
        <f t="shared" si="92"/>
        <v>0</v>
      </c>
      <c r="AC34" t="b">
        <v>0</v>
      </c>
      <c r="AK34" s="9"/>
      <c r="BF34" t="str">
        <f t="shared" ref="BF34" si="95">G34</f>
        <v>Q1.7</v>
      </c>
      <c r="BG34" s="30" t="str">
        <f t="shared" si="31"/>
        <v>Q1.7NEPRAVDA</v>
      </c>
      <c r="BH34" t="b">
        <f t="shared" si="39"/>
        <v>0</v>
      </c>
      <c r="BI34" s="1" t="s">
        <v>434</v>
      </c>
    </row>
    <row r="35" spans="7:62" x14ac:dyDescent="0.2">
      <c r="H35" t="b">
        <f>'Chapter 1'!K48</f>
        <v>0</v>
      </c>
      <c r="I35" s="11" t="b">
        <v>0</v>
      </c>
      <c r="J35" s="11" t="b">
        <v>0</v>
      </c>
      <c r="K35" s="11"/>
      <c r="L35" s="11" t="b">
        <v>0</v>
      </c>
      <c r="M35" s="11" t="b">
        <v>0</v>
      </c>
      <c r="N35" s="11" t="b">
        <v>0</v>
      </c>
      <c r="O35" s="11" t="b">
        <v>0</v>
      </c>
      <c r="P35" s="11" t="b">
        <v>0</v>
      </c>
      <c r="Q35" s="11"/>
      <c r="T35" t="b">
        <f>IF(I25="",$H25,I25)</f>
        <v>0</v>
      </c>
      <c r="U35" t="b">
        <f t="shared" si="89"/>
        <v>0</v>
      </c>
      <c r="V35" t="b">
        <f t="shared" si="90"/>
        <v>1</v>
      </c>
      <c r="W35" t="b">
        <f t="shared" si="91"/>
        <v>0</v>
      </c>
      <c r="X35" t="b">
        <f>IF(M25="",$H25,M25)</f>
        <v>0</v>
      </c>
      <c r="Y35" t="b">
        <f t="shared" si="94"/>
        <v>0</v>
      </c>
      <c r="Z35" t="b">
        <f t="shared" si="94"/>
        <v>0</v>
      </c>
      <c r="AA35" t="b">
        <f>IF(P25="",$H25,P25)</f>
        <v>0</v>
      </c>
      <c r="AB35" t="b">
        <f>IF(Q25="",$H25,Q25)</f>
        <v>1</v>
      </c>
      <c r="AC35" t="b">
        <v>0</v>
      </c>
      <c r="AK35" s="9"/>
      <c r="BF35" t="str">
        <f>BF34</f>
        <v>Q1.7</v>
      </c>
      <c r="BG35" s="30" t="str">
        <f t="shared" si="31"/>
        <v>Q1.7NEPRAVDA</v>
      </c>
      <c r="BH35" t="b">
        <f t="shared" si="39"/>
        <v>0</v>
      </c>
      <c r="BI35" s="1" t="s">
        <v>311</v>
      </c>
    </row>
    <row r="36" spans="7:62" x14ac:dyDescent="0.2">
      <c r="H36" t="b">
        <f>'Chapter 1'!K49</f>
        <v>0</v>
      </c>
      <c r="I36" s="11" t="b">
        <v>1</v>
      </c>
      <c r="J36" s="11" t="b">
        <v>1</v>
      </c>
      <c r="K36" s="11"/>
      <c r="L36" s="11" t="b">
        <v>1</v>
      </c>
      <c r="M36" s="11" t="b">
        <v>1</v>
      </c>
      <c r="N36" s="11" t="b">
        <v>0</v>
      </c>
      <c r="O36" s="11" t="b">
        <v>1</v>
      </c>
      <c r="P36" s="11" t="b">
        <v>1</v>
      </c>
      <c r="Q36" s="11"/>
      <c r="BF36" t="str">
        <f>BF35</f>
        <v>Q1.7</v>
      </c>
      <c r="BG36" s="30" t="str">
        <f t="shared" si="31"/>
        <v>Q1.7NEPRAVDA</v>
      </c>
      <c r="BH36" t="b">
        <f t="shared" si="39"/>
        <v>0</v>
      </c>
      <c r="BI36" s="1" t="s">
        <v>435</v>
      </c>
    </row>
    <row r="37" spans="7:62" x14ac:dyDescent="0.2">
      <c r="H37" t="b">
        <f>'Chapter 1'!K50</f>
        <v>1</v>
      </c>
      <c r="I37" s="11" t="b">
        <v>0</v>
      </c>
      <c r="J37" s="11" t="b">
        <v>0</v>
      </c>
      <c r="K37" s="11"/>
      <c r="L37" s="11" t="b">
        <v>0</v>
      </c>
      <c r="M37" s="11" t="b">
        <v>0</v>
      </c>
      <c r="N37" s="11" t="b">
        <v>1</v>
      </c>
      <c r="O37" s="11" t="b">
        <v>0</v>
      </c>
      <c r="P37" s="11" t="b">
        <v>0</v>
      </c>
      <c r="Q37" s="11"/>
      <c r="T37" s="28"/>
      <c r="U37" s="28"/>
      <c r="V37" s="28"/>
      <c r="W37" s="28"/>
      <c r="X37" s="28"/>
      <c r="Y37" s="28"/>
      <c r="Z37" s="28"/>
      <c r="AA37" s="28"/>
      <c r="AB37" s="28"/>
      <c r="AC37" s="28"/>
      <c r="BF37" t="str">
        <f>BF36</f>
        <v>Q1.7</v>
      </c>
      <c r="BG37" s="30" t="str">
        <f t="shared" si="31"/>
        <v>Q1.7PRAVDA</v>
      </c>
      <c r="BH37" t="b">
        <f t="shared" si="39"/>
        <v>1</v>
      </c>
      <c r="BI37" s="1" t="s">
        <v>310</v>
      </c>
      <c r="BJ37" s="1"/>
    </row>
    <row r="38" spans="7:62" x14ac:dyDescent="0.2">
      <c r="G38" t="str">
        <f>B17</f>
        <v>Q1.8</v>
      </c>
      <c r="H38" t="b">
        <f>'Chapter 1'!K55</f>
        <v>0</v>
      </c>
      <c r="I38" s="11" t="b">
        <v>0</v>
      </c>
      <c r="J38" s="11" t="b">
        <v>0</v>
      </c>
      <c r="K38" s="11"/>
      <c r="L38" s="11" t="b">
        <v>0</v>
      </c>
      <c r="M38" s="11" t="b">
        <v>0</v>
      </c>
      <c r="N38" s="11" t="b">
        <v>0</v>
      </c>
      <c r="O38" s="11" t="b">
        <v>0</v>
      </c>
      <c r="P38" s="11" t="b">
        <v>0</v>
      </c>
      <c r="Q38" s="11"/>
      <c r="S38" t="str">
        <f>G26</f>
        <v>Q1.5</v>
      </c>
      <c r="T38" t="b">
        <f>IF(I26="",$H26,I26)</f>
        <v>0</v>
      </c>
      <c r="U38" t="b">
        <f t="shared" ref="U38:U41" si="96">IF(J26="",$H26,J26)</f>
        <v>0</v>
      </c>
      <c r="V38" t="b">
        <f t="shared" ref="V38:V41" si="97">IF(K26="",$H26,K26)</f>
        <v>0</v>
      </c>
      <c r="W38" t="b">
        <f t="shared" ref="W38:X41" si="98">IF(L26="",$H26,L26)</f>
        <v>0</v>
      </c>
      <c r="X38" t="b">
        <f t="shared" si="98"/>
        <v>0</v>
      </c>
      <c r="Y38" t="b">
        <f t="shared" ref="Y38:Y41" si="99">IF(N26="",$H26,N26)</f>
        <v>0</v>
      </c>
      <c r="Z38" t="b">
        <f t="shared" ref="Z38:Z41" si="100">IF(O26="",$H26,O26)</f>
        <v>0</v>
      </c>
      <c r="AA38" t="b">
        <f t="shared" ref="AA38:AB40" si="101">IF(P26="",$H26,P26)</f>
        <v>0</v>
      </c>
      <c r="AB38" t="b">
        <f t="shared" si="101"/>
        <v>0</v>
      </c>
      <c r="AC38" t="b">
        <v>0</v>
      </c>
      <c r="BF38" t="str">
        <f t="shared" ref="BF38" si="102">G38</f>
        <v>Q1.8</v>
      </c>
      <c r="BG38" s="30" t="str">
        <f t="shared" si="31"/>
        <v>Q1.8NEPRAVDA</v>
      </c>
      <c r="BH38" t="b">
        <f t="shared" si="39"/>
        <v>0</v>
      </c>
      <c r="BI38" s="1" t="s">
        <v>446</v>
      </c>
    </row>
    <row r="39" spans="7:62" x14ac:dyDescent="0.2">
      <c r="H39" t="b">
        <f>'Chapter 1'!K56</f>
        <v>0</v>
      </c>
      <c r="I39" s="11" t="b">
        <v>0</v>
      </c>
      <c r="J39" s="11" t="b">
        <v>0</v>
      </c>
      <c r="K39" s="11"/>
      <c r="L39" s="11" t="b">
        <v>0</v>
      </c>
      <c r="M39" s="11" t="b">
        <v>0</v>
      </c>
      <c r="N39" s="11" t="b">
        <v>0</v>
      </c>
      <c r="O39" s="11" t="b">
        <v>0</v>
      </c>
      <c r="P39" s="11" t="b">
        <v>0</v>
      </c>
      <c r="Q39" s="11"/>
      <c r="T39" t="b">
        <f>IF(I27="",$H27,I27)</f>
        <v>0</v>
      </c>
      <c r="U39" t="b">
        <f t="shared" si="96"/>
        <v>0</v>
      </c>
      <c r="V39" t="b">
        <f t="shared" si="97"/>
        <v>0</v>
      </c>
      <c r="W39" t="b">
        <f t="shared" si="98"/>
        <v>0</v>
      </c>
      <c r="X39" t="b">
        <f t="shared" si="98"/>
        <v>0</v>
      </c>
      <c r="Y39" t="b">
        <f t="shared" si="99"/>
        <v>0</v>
      </c>
      <c r="Z39" t="b">
        <f t="shared" si="100"/>
        <v>0</v>
      </c>
      <c r="AA39" t="b">
        <f t="shared" si="101"/>
        <v>0</v>
      </c>
      <c r="AB39" t="b">
        <f t="shared" si="101"/>
        <v>0</v>
      </c>
      <c r="AC39" t="b">
        <v>0</v>
      </c>
      <c r="BF39" t="str">
        <f>BF38</f>
        <v>Q1.8</v>
      </c>
      <c r="BG39" s="30" t="str">
        <f t="shared" si="31"/>
        <v>Q1.8NEPRAVDA</v>
      </c>
      <c r="BH39" t="b">
        <f t="shared" si="39"/>
        <v>0</v>
      </c>
      <c r="BI39" s="1" t="s">
        <v>295</v>
      </c>
    </row>
    <row r="40" spans="7:62" x14ac:dyDescent="0.2">
      <c r="H40" t="b">
        <f>'Chapter 1'!K57</f>
        <v>1</v>
      </c>
      <c r="I40" s="11" t="b">
        <v>1</v>
      </c>
      <c r="J40" s="11" t="b">
        <v>1</v>
      </c>
      <c r="K40" s="11"/>
      <c r="L40" s="11" t="b">
        <v>1</v>
      </c>
      <c r="M40" s="11" t="b">
        <v>1</v>
      </c>
      <c r="N40" s="11" t="b">
        <v>1</v>
      </c>
      <c r="O40" s="11" t="b">
        <v>1</v>
      </c>
      <c r="P40" s="11" t="b">
        <v>1</v>
      </c>
      <c r="Q40" s="11"/>
      <c r="T40" t="b">
        <f>IF(I28="",$H28,I28)</f>
        <v>1</v>
      </c>
      <c r="U40" t="b">
        <f t="shared" si="96"/>
        <v>1</v>
      </c>
      <c r="V40" t="b">
        <f t="shared" si="97"/>
        <v>1</v>
      </c>
      <c r="W40" t="b">
        <f t="shared" si="98"/>
        <v>1</v>
      </c>
      <c r="X40" t="b">
        <f t="shared" si="98"/>
        <v>1</v>
      </c>
      <c r="Y40" t="b">
        <f t="shared" si="99"/>
        <v>1</v>
      </c>
      <c r="Z40" t="b">
        <f t="shared" si="100"/>
        <v>1</v>
      </c>
      <c r="AA40" t="b">
        <f t="shared" si="101"/>
        <v>1</v>
      </c>
      <c r="AB40" t="b">
        <f t="shared" si="101"/>
        <v>1</v>
      </c>
      <c r="AC40" t="b">
        <v>0</v>
      </c>
      <c r="BF40" t="str">
        <f>BF39</f>
        <v>Q1.8</v>
      </c>
      <c r="BG40" s="30" t="str">
        <f t="shared" si="31"/>
        <v>Q1.8PRAVDA</v>
      </c>
      <c r="BH40" t="b">
        <f t="shared" si="39"/>
        <v>1</v>
      </c>
      <c r="BI40" s="1" t="s">
        <v>447</v>
      </c>
    </row>
    <row r="41" spans="7:62" x14ac:dyDescent="0.2">
      <c r="H41" t="b">
        <f>'Chapter 1'!K58</f>
        <v>0</v>
      </c>
      <c r="I41" s="11" t="b">
        <v>0</v>
      </c>
      <c r="J41" s="11" t="b">
        <v>0</v>
      </c>
      <c r="K41" s="11"/>
      <c r="L41" s="11" t="b">
        <v>0</v>
      </c>
      <c r="M41" s="11" t="b">
        <v>0</v>
      </c>
      <c r="N41" s="11" t="b">
        <v>0</v>
      </c>
      <c r="O41" s="11" t="b">
        <v>0</v>
      </c>
      <c r="P41" s="11" t="b">
        <v>0</v>
      </c>
      <c r="Q41" s="11"/>
      <c r="T41" t="b">
        <f>IF(I29="",$H29,I29)</f>
        <v>0</v>
      </c>
      <c r="U41" t="b">
        <f t="shared" si="96"/>
        <v>0</v>
      </c>
      <c r="V41" t="b">
        <f t="shared" si="97"/>
        <v>0</v>
      </c>
      <c r="W41" t="b">
        <f t="shared" si="98"/>
        <v>0</v>
      </c>
      <c r="X41" t="b">
        <f t="shared" si="98"/>
        <v>0</v>
      </c>
      <c r="Y41" t="b">
        <f t="shared" si="99"/>
        <v>0</v>
      </c>
      <c r="Z41" t="b">
        <f t="shared" si="100"/>
        <v>0</v>
      </c>
      <c r="AA41" t="b">
        <f>IF(P29="",$H29,P29)</f>
        <v>0</v>
      </c>
      <c r="AB41" t="b">
        <f>IF(Q29="",$H29,Q29)</f>
        <v>0</v>
      </c>
      <c r="AC41" t="b">
        <v>0</v>
      </c>
      <c r="BF41" t="str">
        <f>BF40</f>
        <v>Q1.8</v>
      </c>
      <c r="BG41" s="30" t="str">
        <f t="shared" si="31"/>
        <v>Q1.8NEPRAVDA</v>
      </c>
      <c r="BH41" t="b">
        <f t="shared" si="39"/>
        <v>0</v>
      </c>
      <c r="BI41" s="1" t="s">
        <v>310</v>
      </c>
      <c r="BJ41" s="1"/>
    </row>
    <row r="42" spans="7:62" x14ac:dyDescent="0.2">
      <c r="G42" t="str">
        <f>B18</f>
        <v>Q1.9</v>
      </c>
      <c r="H42" t="b">
        <f>'Chapter 1'!K61</f>
        <v>0</v>
      </c>
      <c r="I42" s="11" t="b">
        <v>0</v>
      </c>
      <c r="J42" s="11" t="b">
        <v>0</v>
      </c>
      <c r="K42" s="11"/>
      <c r="L42" s="11" t="b">
        <v>0</v>
      </c>
      <c r="M42" s="11" t="b">
        <v>0</v>
      </c>
      <c r="N42" s="11" t="b">
        <v>0</v>
      </c>
      <c r="O42" s="11" t="b">
        <v>0</v>
      </c>
      <c r="P42" s="11" t="b">
        <v>0</v>
      </c>
      <c r="Q42" s="11"/>
      <c r="BF42" t="str">
        <f>G42</f>
        <v>Q1.9</v>
      </c>
      <c r="BG42" s="30" t="str">
        <f t="shared" si="31"/>
        <v>Q1.9NEPRAVDA</v>
      </c>
      <c r="BH42" t="b">
        <f t="shared" si="39"/>
        <v>0</v>
      </c>
      <c r="BI42" s="1" t="s">
        <v>86</v>
      </c>
    </row>
    <row r="43" spans="7:62" x14ac:dyDescent="0.2">
      <c r="H43" t="b">
        <f>'Chapter 1'!K62</f>
        <v>0</v>
      </c>
      <c r="I43" s="11" t="b">
        <v>0</v>
      </c>
      <c r="J43" s="11" t="b">
        <v>0</v>
      </c>
      <c r="K43" s="11"/>
      <c r="L43" s="11" t="b">
        <v>0</v>
      </c>
      <c r="M43" s="11" t="b">
        <v>0</v>
      </c>
      <c r="N43" s="11" t="b">
        <v>0</v>
      </c>
      <c r="O43" s="11" t="b">
        <v>0</v>
      </c>
      <c r="P43" s="11" t="b">
        <v>0</v>
      </c>
      <c r="Q43" s="11"/>
      <c r="BF43" t="str">
        <f>BF42</f>
        <v>Q1.9</v>
      </c>
      <c r="BG43" s="30" t="str">
        <f t="shared" si="31"/>
        <v>Q1.9NEPRAVDA</v>
      </c>
      <c r="BH43" t="b">
        <f t="shared" si="39"/>
        <v>0</v>
      </c>
      <c r="BI43" s="1" t="s">
        <v>221</v>
      </c>
    </row>
    <row r="44" spans="7:62" x14ac:dyDescent="0.2">
      <c r="H44" t="b">
        <f>'Chapter 1'!K63</f>
        <v>0</v>
      </c>
      <c r="I44" s="11" t="b">
        <v>1</v>
      </c>
      <c r="J44" s="11" t="b">
        <v>1</v>
      </c>
      <c r="K44" s="11"/>
      <c r="L44" s="11" t="b">
        <v>1</v>
      </c>
      <c r="M44" s="11" t="b">
        <v>1</v>
      </c>
      <c r="N44" s="11" t="b">
        <v>1</v>
      </c>
      <c r="O44" s="11" t="b">
        <v>1</v>
      </c>
      <c r="P44" s="11" t="b">
        <v>1</v>
      </c>
      <c r="Q44" s="11"/>
      <c r="S44" t="str">
        <f>G30</f>
        <v>Q1.6</v>
      </c>
      <c r="T44" t="b">
        <f>IF(I30="",$H30,I30)</f>
        <v>0</v>
      </c>
      <c r="U44" t="b">
        <f t="shared" ref="U44:U47" si="103">IF(J30="",$H30,J30)</f>
        <v>0</v>
      </c>
      <c r="V44" t="b">
        <f t="shared" ref="V44:V47" si="104">IF(K30="",$H30,K30)</f>
        <v>0</v>
      </c>
      <c r="W44" t="b">
        <f t="shared" ref="W44:X46" si="105">IF(L30="",$H30,L30)</f>
        <v>0</v>
      </c>
      <c r="X44" t="b">
        <f t="shared" si="105"/>
        <v>0</v>
      </c>
      <c r="Y44" t="b">
        <f t="shared" ref="Y44:Y47" si="106">IF(N30="",$H30,N30)</f>
        <v>0</v>
      </c>
      <c r="Z44" t="b">
        <f t="shared" ref="Z44:Z47" si="107">IF(O30="",$H30,O30)</f>
        <v>0</v>
      </c>
      <c r="AA44" t="b">
        <f t="shared" ref="AA44:AB47" si="108">IF(P30="",$H30,P30)</f>
        <v>0</v>
      </c>
      <c r="AB44" t="b">
        <f t="shared" si="108"/>
        <v>0</v>
      </c>
      <c r="AC44" t="b">
        <v>0</v>
      </c>
      <c r="BF44" t="str">
        <f t="shared" ref="BF44:BF45" si="109">BF43</f>
        <v>Q1.9</v>
      </c>
      <c r="BG44" s="30" t="str">
        <f t="shared" si="31"/>
        <v>Q1.9NEPRAVDA</v>
      </c>
      <c r="BH44" t="b">
        <f t="shared" si="39"/>
        <v>0</v>
      </c>
      <c r="BI44" s="1" t="s">
        <v>352</v>
      </c>
    </row>
    <row r="45" spans="7:62" x14ac:dyDescent="0.2">
      <c r="H45" t="b">
        <f>'Chapter 1'!K64</f>
        <v>1</v>
      </c>
      <c r="I45" s="11" t="b">
        <v>0</v>
      </c>
      <c r="J45" s="11" t="b">
        <v>0</v>
      </c>
      <c r="K45" s="11"/>
      <c r="L45" s="11" t="b">
        <v>0</v>
      </c>
      <c r="M45" s="11" t="b">
        <v>0</v>
      </c>
      <c r="N45" s="11" t="b">
        <v>0</v>
      </c>
      <c r="O45" s="11" t="b">
        <v>0</v>
      </c>
      <c r="P45" s="11" t="b">
        <v>0</v>
      </c>
      <c r="Q45" s="11"/>
      <c r="T45" t="b">
        <f>IF(I31="",$H31,I31)</f>
        <v>0</v>
      </c>
      <c r="U45" t="b">
        <f t="shared" si="103"/>
        <v>0</v>
      </c>
      <c r="V45" t="b">
        <f t="shared" si="104"/>
        <v>0</v>
      </c>
      <c r="W45" t="b">
        <f t="shared" si="105"/>
        <v>0</v>
      </c>
      <c r="X45" t="b">
        <f t="shared" si="105"/>
        <v>0</v>
      </c>
      <c r="Y45" t="b">
        <f t="shared" si="106"/>
        <v>0</v>
      </c>
      <c r="Z45" t="b">
        <f t="shared" si="107"/>
        <v>0</v>
      </c>
      <c r="AA45" t="b">
        <f t="shared" si="108"/>
        <v>0</v>
      </c>
      <c r="AB45" t="b">
        <f t="shared" si="108"/>
        <v>0</v>
      </c>
      <c r="AC45" t="b">
        <v>0</v>
      </c>
      <c r="BF45" t="str">
        <f t="shared" si="109"/>
        <v>Q1.9</v>
      </c>
      <c r="BG45" s="30" t="str">
        <f t="shared" si="31"/>
        <v>Q1.9PRAVDA</v>
      </c>
      <c r="BH45" t="b">
        <f t="shared" si="39"/>
        <v>1</v>
      </c>
      <c r="BI45" s="1" t="s">
        <v>222</v>
      </c>
    </row>
    <row r="46" spans="7:62" x14ac:dyDescent="0.2">
      <c r="G46" t="str">
        <f>B19</f>
        <v>Q1.10</v>
      </c>
      <c r="H46" t="b">
        <f>'Chapter 1'!K67</f>
        <v>0</v>
      </c>
      <c r="I46" s="11" t="b">
        <v>0</v>
      </c>
      <c r="J46" s="11" t="b">
        <v>0</v>
      </c>
      <c r="K46" s="11"/>
      <c r="L46" s="11" t="b">
        <v>0</v>
      </c>
      <c r="M46" s="11" t="b">
        <v>0</v>
      </c>
      <c r="N46" s="11" t="b">
        <v>0</v>
      </c>
      <c r="O46" s="11" t="b">
        <v>0</v>
      </c>
      <c r="P46" s="11" t="b">
        <v>0</v>
      </c>
      <c r="Q46" s="11"/>
      <c r="T46" t="b">
        <f>IF(I32="",$H32,I32)</f>
        <v>1</v>
      </c>
      <c r="U46" t="b">
        <f t="shared" si="103"/>
        <v>1</v>
      </c>
      <c r="V46" t="b">
        <f t="shared" si="104"/>
        <v>1</v>
      </c>
      <c r="W46" t="b">
        <f t="shared" si="105"/>
        <v>1</v>
      </c>
      <c r="X46" t="b">
        <f t="shared" si="105"/>
        <v>1</v>
      </c>
      <c r="Y46" t="b">
        <f t="shared" si="106"/>
        <v>1</v>
      </c>
      <c r="Z46" t="b">
        <f t="shared" si="107"/>
        <v>1</v>
      </c>
      <c r="AA46" t="b">
        <f t="shared" si="108"/>
        <v>1</v>
      </c>
      <c r="AB46" t="b">
        <f t="shared" si="108"/>
        <v>1</v>
      </c>
      <c r="AC46" t="b">
        <v>0</v>
      </c>
      <c r="BF46" t="str">
        <f>G46</f>
        <v>Q1.10</v>
      </c>
      <c r="BG46" s="30" t="str">
        <f t="shared" si="31"/>
        <v>Q1.10NEPRAVDA</v>
      </c>
      <c r="BH46" t="b">
        <f t="shared" si="39"/>
        <v>0</v>
      </c>
      <c r="BI46" s="1" t="s">
        <v>87</v>
      </c>
    </row>
    <row r="47" spans="7:62" x14ac:dyDescent="0.2">
      <c r="H47" t="b">
        <f>'Chapter 1'!K68</f>
        <v>0</v>
      </c>
      <c r="I47" s="11" t="b">
        <v>0</v>
      </c>
      <c r="J47" s="11" t="b">
        <v>0</v>
      </c>
      <c r="K47" s="11"/>
      <c r="L47" s="11" t="b">
        <v>0</v>
      </c>
      <c r="M47" s="11" t="b">
        <v>0</v>
      </c>
      <c r="N47" s="11" t="b">
        <v>0</v>
      </c>
      <c r="O47" s="11" t="b">
        <v>0</v>
      </c>
      <c r="P47" s="11" t="b">
        <v>0</v>
      </c>
      <c r="Q47" s="11"/>
      <c r="T47" t="b">
        <f>IF(I33="",$H33,I33)</f>
        <v>0</v>
      </c>
      <c r="U47" t="b">
        <f t="shared" si="103"/>
        <v>0</v>
      </c>
      <c r="V47" t="b">
        <f t="shared" si="104"/>
        <v>0</v>
      </c>
      <c r="W47" t="b">
        <f t="shared" ref="W47" si="110">IF(L33="",$H33,L33)</f>
        <v>0</v>
      </c>
      <c r="X47" t="b">
        <f>IF(M33="",$H33,M33)</f>
        <v>0</v>
      </c>
      <c r="Y47" t="b">
        <f t="shared" si="106"/>
        <v>0</v>
      </c>
      <c r="Z47" t="b">
        <f t="shared" si="107"/>
        <v>0</v>
      </c>
      <c r="AA47" t="b">
        <f t="shared" si="108"/>
        <v>0</v>
      </c>
      <c r="AB47" t="b">
        <f t="shared" si="108"/>
        <v>0</v>
      </c>
      <c r="AC47" t="b">
        <v>0</v>
      </c>
      <c r="BF47" t="str">
        <f>BF46</f>
        <v>Q1.10</v>
      </c>
      <c r="BG47" s="30" t="str">
        <f t="shared" si="31"/>
        <v>Q1.10NEPRAVDA</v>
      </c>
      <c r="BH47" t="b">
        <f t="shared" si="39"/>
        <v>0</v>
      </c>
      <c r="BI47" s="1" t="s">
        <v>323</v>
      </c>
    </row>
    <row r="48" spans="7:62" x14ac:dyDescent="0.2">
      <c r="H48" t="b">
        <f>'Chapter 1'!K69</f>
        <v>0</v>
      </c>
      <c r="I48" s="11" t="b">
        <v>1</v>
      </c>
      <c r="J48" s="11" t="b">
        <v>1</v>
      </c>
      <c r="K48" s="11"/>
      <c r="L48" s="11" t="b">
        <v>1</v>
      </c>
      <c r="M48" s="11" t="b">
        <v>1</v>
      </c>
      <c r="N48" s="11" t="b">
        <v>1</v>
      </c>
      <c r="O48" s="11" t="b">
        <v>1</v>
      </c>
      <c r="P48" s="11" t="b">
        <v>1</v>
      </c>
      <c r="Q48" s="11"/>
      <c r="BF48" t="str">
        <f>BF47</f>
        <v>Q1.10</v>
      </c>
      <c r="BG48" s="30" t="str">
        <f t="shared" si="31"/>
        <v>Q1.10NEPRAVDA</v>
      </c>
      <c r="BH48" t="b">
        <f t="shared" si="39"/>
        <v>0</v>
      </c>
      <c r="BI48" s="1" t="s">
        <v>223</v>
      </c>
    </row>
    <row r="49" spans="7:62" x14ac:dyDescent="0.2">
      <c r="H49" t="b">
        <f>'Chapter 1'!K70</f>
        <v>1</v>
      </c>
      <c r="I49" s="11" t="b">
        <v>0</v>
      </c>
      <c r="J49" s="11" t="b">
        <v>0</v>
      </c>
      <c r="K49" s="11"/>
      <c r="L49" s="11" t="b">
        <v>0</v>
      </c>
      <c r="M49" s="11" t="b">
        <v>0</v>
      </c>
      <c r="N49" s="11" t="b">
        <v>0</v>
      </c>
      <c r="O49" s="11" t="b">
        <v>0</v>
      </c>
      <c r="P49" s="11" t="b">
        <v>0</v>
      </c>
      <c r="Q49" s="11"/>
      <c r="T49" s="28"/>
      <c r="U49" s="28"/>
      <c r="V49" s="28"/>
      <c r="W49" s="28"/>
      <c r="X49" s="28"/>
      <c r="Y49" s="28"/>
      <c r="Z49" s="28"/>
      <c r="AA49" s="28"/>
      <c r="AB49" s="28"/>
      <c r="AC49" s="28"/>
      <c r="BF49" t="str">
        <f>BF48</f>
        <v>Q1.10</v>
      </c>
      <c r="BG49" s="30" t="str">
        <f t="shared" si="31"/>
        <v>Q1.10PRAVDA</v>
      </c>
      <c r="BH49" t="b">
        <f t="shared" si="39"/>
        <v>1</v>
      </c>
      <c r="BI49" s="1" t="s">
        <v>310</v>
      </c>
      <c r="BJ49" s="1"/>
    </row>
    <row r="50" spans="7:62" x14ac:dyDescent="0.2">
      <c r="G50" t="str">
        <f>B20</f>
        <v>Q1.11</v>
      </c>
      <c r="H50" t="b">
        <f>'Chapter 1'!K75</f>
        <v>0</v>
      </c>
      <c r="I50" s="11" t="b">
        <v>0</v>
      </c>
      <c r="J50" s="11" t="b">
        <v>0</v>
      </c>
      <c r="K50" s="11"/>
      <c r="L50" s="11" t="b">
        <v>0</v>
      </c>
      <c r="M50" s="11" t="b">
        <v>0</v>
      </c>
      <c r="N50" s="11" t="b">
        <v>0</v>
      </c>
      <c r="O50" s="11" t="b">
        <v>0</v>
      </c>
      <c r="P50" s="11" t="b">
        <v>0</v>
      </c>
      <c r="Q50" s="11"/>
      <c r="S50" t="str">
        <f>G34</f>
        <v>Q1.7</v>
      </c>
      <c r="T50" t="b">
        <f>IF(I34="",$H34,I34)</f>
        <v>0</v>
      </c>
      <c r="U50" t="b">
        <f t="shared" ref="U50:U53" si="111">IF(J34="",$H34,J34)</f>
        <v>0</v>
      </c>
      <c r="V50" t="b">
        <f t="shared" ref="V50:V53" si="112">IF(K34="",$H34,K34)</f>
        <v>0</v>
      </c>
      <c r="W50" t="b">
        <f t="shared" ref="W50:X53" si="113">IF(L34="",$H34,L34)</f>
        <v>0</v>
      </c>
      <c r="X50" t="b">
        <f t="shared" si="113"/>
        <v>0</v>
      </c>
      <c r="Y50" t="b">
        <f t="shared" ref="Y50:Y53" si="114">IF(N34="",$H34,N34)</f>
        <v>0</v>
      </c>
      <c r="Z50" t="b">
        <f t="shared" ref="Z50:Z53" si="115">IF(O34="",$H34,O34)</f>
        <v>0</v>
      </c>
      <c r="AA50" t="b">
        <f t="shared" ref="AA50:AB53" si="116">IF(P34="",$H34,P34)</f>
        <v>0</v>
      </c>
      <c r="AB50" t="b">
        <f t="shared" si="116"/>
        <v>0</v>
      </c>
      <c r="AC50" t="b">
        <v>0</v>
      </c>
      <c r="BF50" t="str">
        <f>G50</f>
        <v>Q1.11</v>
      </c>
      <c r="BG50" s="30" t="str">
        <f t="shared" si="31"/>
        <v>Q1.11NEPRAVDA</v>
      </c>
      <c r="BH50" t="b">
        <f t="shared" si="39"/>
        <v>0</v>
      </c>
      <c r="BI50" s="1" t="s">
        <v>436</v>
      </c>
    </row>
    <row r="51" spans="7:62" x14ac:dyDescent="0.2">
      <c r="H51" t="b">
        <f>'Chapter 1'!K76</f>
        <v>0</v>
      </c>
      <c r="I51" s="11" t="b">
        <v>0</v>
      </c>
      <c r="J51" s="11" t="b">
        <v>0</v>
      </c>
      <c r="K51" s="11"/>
      <c r="L51" s="11" t="b">
        <v>0</v>
      </c>
      <c r="M51" s="11" t="b">
        <v>0</v>
      </c>
      <c r="N51" s="11" t="b">
        <v>0</v>
      </c>
      <c r="O51" s="11" t="b">
        <v>0</v>
      </c>
      <c r="P51" s="11" t="b">
        <v>0</v>
      </c>
      <c r="Q51" s="11"/>
      <c r="T51" t="b">
        <f>IF(I35="",$H35,I35)</f>
        <v>0</v>
      </c>
      <c r="U51" t="b">
        <f t="shared" si="111"/>
        <v>0</v>
      </c>
      <c r="V51" t="b">
        <f t="shared" si="112"/>
        <v>0</v>
      </c>
      <c r="W51" t="b">
        <f t="shared" si="113"/>
        <v>0</v>
      </c>
      <c r="X51" t="b">
        <f t="shared" si="113"/>
        <v>0</v>
      </c>
      <c r="Y51" t="b">
        <f t="shared" si="114"/>
        <v>0</v>
      </c>
      <c r="Z51" t="b">
        <f t="shared" si="115"/>
        <v>0</v>
      </c>
      <c r="AA51" t="b">
        <f t="shared" si="116"/>
        <v>0</v>
      </c>
      <c r="AB51" t="b">
        <f t="shared" si="116"/>
        <v>0</v>
      </c>
      <c r="AC51" t="b">
        <v>0</v>
      </c>
      <c r="BF51" t="str">
        <f>BF50</f>
        <v>Q1.11</v>
      </c>
      <c r="BG51" s="30" t="str">
        <f t="shared" si="31"/>
        <v>Q1.11NEPRAVDA</v>
      </c>
      <c r="BH51" t="b">
        <f t="shared" si="39"/>
        <v>0</v>
      </c>
      <c r="BI51" s="1" t="s">
        <v>437</v>
      </c>
    </row>
    <row r="52" spans="7:62" x14ac:dyDescent="0.2">
      <c r="H52" t="b">
        <f>'Chapter 1'!K77</f>
        <v>0</v>
      </c>
      <c r="I52" s="11" t="b">
        <v>1</v>
      </c>
      <c r="J52" s="11" t="b">
        <v>1</v>
      </c>
      <c r="K52" s="11"/>
      <c r="L52" s="11" t="b">
        <v>1</v>
      </c>
      <c r="M52" s="11" t="b">
        <v>1</v>
      </c>
      <c r="N52" s="11" t="b">
        <v>1</v>
      </c>
      <c r="O52" s="11" t="b">
        <v>1</v>
      </c>
      <c r="P52" s="11" t="b">
        <v>1</v>
      </c>
      <c r="Q52" s="11"/>
      <c r="T52" t="b">
        <f>IF(I36="",$H36,I36)</f>
        <v>1</v>
      </c>
      <c r="U52" t="b">
        <f t="shared" si="111"/>
        <v>1</v>
      </c>
      <c r="V52" t="b">
        <f t="shared" si="112"/>
        <v>0</v>
      </c>
      <c r="W52" t="b">
        <f t="shared" si="113"/>
        <v>1</v>
      </c>
      <c r="X52" t="b">
        <f t="shared" si="113"/>
        <v>1</v>
      </c>
      <c r="Y52" t="b">
        <f t="shared" si="114"/>
        <v>0</v>
      </c>
      <c r="Z52" t="b">
        <f t="shared" si="115"/>
        <v>1</v>
      </c>
      <c r="AA52" t="b">
        <f t="shared" si="116"/>
        <v>1</v>
      </c>
      <c r="AB52" t="b">
        <f t="shared" si="116"/>
        <v>0</v>
      </c>
      <c r="AC52" t="b">
        <v>0</v>
      </c>
      <c r="BF52" t="str">
        <f>BF51</f>
        <v>Q1.11</v>
      </c>
      <c r="BG52" s="30" t="str">
        <f t="shared" si="31"/>
        <v>Q1.11NEPRAVDA</v>
      </c>
      <c r="BH52" t="b">
        <f t="shared" si="39"/>
        <v>0</v>
      </c>
      <c r="BI52" s="1" t="s">
        <v>224</v>
      </c>
    </row>
    <row r="53" spans="7:62" x14ac:dyDescent="0.2">
      <c r="H53" t="b">
        <f>'Chapter 1'!K78</f>
        <v>1</v>
      </c>
      <c r="I53" s="11" t="b">
        <v>0</v>
      </c>
      <c r="J53" s="11" t="b">
        <v>0</v>
      </c>
      <c r="K53" s="11"/>
      <c r="L53" s="11" t="b">
        <v>0</v>
      </c>
      <c r="M53" s="11" t="b">
        <v>0</v>
      </c>
      <c r="N53" s="11" t="b">
        <v>0</v>
      </c>
      <c r="O53" s="11" t="b">
        <v>0</v>
      </c>
      <c r="P53" s="11" t="b">
        <v>0</v>
      </c>
      <c r="Q53" s="11"/>
      <c r="T53" t="b">
        <f>IF(I37="",$H37,I37)</f>
        <v>0</v>
      </c>
      <c r="U53" t="b">
        <f t="shared" si="111"/>
        <v>0</v>
      </c>
      <c r="V53" t="b">
        <f t="shared" si="112"/>
        <v>1</v>
      </c>
      <c r="W53" t="b">
        <f t="shared" si="113"/>
        <v>0</v>
      </c>
      <c r="X53" t="b">
        <f t="shared" si="113"/>
        <v>0</v>
      </c>
      <c r="Y53" t="b">
        <f t="shared" si="114"/>
        <v>1</v>
      </c>
      <c r="Z53" t="b">
        <f t="shared" si="115"/>
        <v>0</v>
      </c>
      <c r="AA53" t="b">
        <f t="shared" si="116"/>
        <v>0</v>
      </c>
      <c r="AB53" t="b">
        <f t="shared" si="116"/>
        <v>1</v>
      </c>
      <c r="AC53" t="b">
        <v>0</v>
      </c>
      <c r="BF53" t="str">
        <f>BF52</f>
        <v>Q1.11</v>
      </c>
      <c r="BG53" s="30" t="str">
        <f t="shared" si="31"/>
        <v>Q1.11PRAVDA</v>
      </c>
      <c r="BH53" t="b">
        <f t="shared" si="39"/>
        <v>1</v>
      </c>
      <c r="BI53" s="1" t="s">
        <v>310</v>
      </c>
      <c r="BJ53" s="1"/>
    </row>
    <row r="54" spans="7:62" x14ac:dyDescent="0.2">
      <c r="G54" t="str">
        <f>B21</f>
        <v>Q1.12</v>
      </c>
      <c r="H54" t="b">
        <f>'Chapter 1'!K81</f>
        <v>0</v>
      </c>
      <c r="I54" s="11" t="b">
        <v>0</v>
      </c>
      <c r="J54" s="11" t="b">
        <v>0</v>
      </c>
      <c r="K54" s="11"/>
      <c r="L54" s="11" t="b">
        <v>0</v>
      </c>
      <c r="M54" s="11" t="b">
        <v>0</v>
      </c>
      <c r="N54" s="11" t="b">
        <v>0</v>
      </c>
      <c r="O54" s="11" t="b">
        <v>0</v>
      </c>
      <c r="P54" s="11" t="b">
        <v>0</v>
      </c>
      <c r="Q54" s="11"/>
      <c r="BF54" t="str">
        <f>G54</f>
        <v>Q1.12</v>
      </c>
      <c r="BG54" s="30" t="str">
        <f t="shared" si="31"/>
        <v>Q1.12NEPRAVDA</v>
      </c>
      <c r="BH54" t="b">
        <f t="shared" si="39"/>
        <v>0</v>
      </c>
      <c r="BI54" s="1" t="s">
        <v>438</v>
      </c>
    </row>
    <row r="55" spans="7:62" x14ac:dyDescent="0.2">
      <c r="H55" t="b">
        <f>'Chapter 1'!K82</f>
        <v>0</v>
      </c>
      <c r="I55" s="11" t="b">
        <v>0</v>
      </c>
      <c r="J55" s="11" t="b">
        <v>0</v>
      </c>
      <c r="K55" s="11"/>
      <c r="L55" s="11" t="b">
        <v>0</v>
      </c>
      <c r="M55" s="11" t="b">
        <v>0</v>
      </c>
      <c r="N55" s="11" t="b">
        <v>0</v>
      </c>
      <c r="O55" s="11" t="b">
        <v>0</v>
      </c>
      <c r="P55" s="11" t="b">
        <v>0</v>
      </c>
      <c r="Q55" s="11"/>
      <c r="BF55" t="str">
        <f>BF54</f>
        <v>Q1.12</v>
      </c>
      <c r="BG55" s="30" t="str">
        <f t="shared" si="31"/>
        <v>Q1.12NEPRAVDA</v>
      </c>
      <c r="BH55" t="b">
        <f t="shared" si="39"/>
        <v>0</v>
      </c>
      <c r="BI55" s="1" t="s">
        <v>439</v>
      </c>
    </row>
    <row r="56" spans="7:62" x14ac:dyDescent="0.2">
      <c r="H56" t="b">
        <f>'Chapter 1'!K83</f>
        <v>1</v>
      </c>
      <c r="I56" s="11" t="b">
        <v>1</v>
      </c>
      <c r="J56" s="11" t="b">
        <v>1</v>
      </c>
      <c r="K56" s="11"/>
      <c r="L56" s="11" t="b">
        <v>1</v>
      </c>
      <c r="M56" s="11" t="b">
        <v>1</v>
      </c>
      <c r="N56" s="11" t="b">
        <v>1</v>
      </c>
      <c r="O56" s="11" t="b">
        <v>1</v>
      </c>
      <c r="P56" s="11" t="b">
        <v>0</v>
      </c>
      <c r="Q56" s="11"/>
      <c r="BF56" t="str">
        <f>BF55</f>
        <v>Q1.12</v>
      </c>
      <c r="BG56" s="30" t="str">
        <f t="shared" si="31"/>
        <v>Q1.12PRAVDA</v>
      </c>
      <c r="BH56" t="b">
        <f t="shared" si="39"/>
        <v>1</v>
      </c>
      <c r="BI56" s="1" t="s">
        <v>225</v>
      </c>
    </row>
    <row r="57" spans="7:62" x14ac:dyDescent="0.2">
      <c r="H57" t="b">
        <f>'Chapter 1'!K84</f>
        <v>0</v>
      </c>
      <c r="I57" s="11" t="b">
        <v>0</v>
      </c>
      <c r="J57" s="11" t="b">
        <v>0</v>
      </c>
      <c r="K57" s="11"/>
      <c r="L57" s="11" t="b">
        <v>0</v>
      </c>
      <c r="M57" s="11" t="b">
        <v>0</v>
      </c>
      <c r="N57" s="11" t="b">
        <v>0</v>
      </c>
      <c r="O57" s="11" t="b">
        <v>0</v>
      </c>
      <c r="P57" s="11" t="b">
        <v>1</v>
      </c>
      <c r="Q57" s="11"/>
      <c r="T57" s="28"/>
      <c r="U57" s="28"/>
      <c r="V57" s="28"/>
      <c r="W57" s="28"/>
      <c r="X57" s="28"/>
      <c r="Y57" s="28"/>
      <c r="Z57" s="28"/>
      <c r="AA57" s="28"/>
      <c r="AB57" s="28"/>
      <c r="AC57" s="28"/>
      <c r="BF57" t="str">
        <f>BF56</f>
        <v>Q1.12</v>
      </c>
      <c r="BG57" s="30" t="str">
        <f t="shared" si="31"/>
        <v>Q1.12NEPRAVDA</v>
      </c>
      <c r="BH57" t="b">
        <f t="shared" si="39"/>
        <v>0</v>
      </c>
      <c r="BI57" s="1" t="s">
        <v>310</v>
      </c>
      <c r="BJ57" s="1"/>
    </row>
    <row r="58" spans="7:62" x14ac:dyDescent="0.2">
      <c r="G58" t="str">
        <f>B22</f>
        <v>Q1.13</v>
      </c>
      <c r="H58" t="b">
        <f>'Chapter 1'!K87</f>
        <v>0</v>
      </c>
      <c r="I58" s="11" t="b">
        <v>0</v>
      </c>
      <c r="J58" s="11" t="b">
        <v>0</v>
      </c>
      <c r="K58" s="11"/>
      <c r="L58" s="11" t="b">
        <v>0</v>
      </c>
      <c r="M58" s="11" t="b">
        <v>0</v>
      </c>
      <c r="N58" s="11" t="b">
        <v>0</v>
      </c>
      <c r="O58" s="11" t="b">
        <v>0</v>
      </c>
      <c r="P58" s="11" t="b">
        <v>0</v>
      </c>
      <c r="Q58" s="11"/>
      <c r="S58" t="str">
        <f>G38</f>
        <v>Q1.8</v>
      </c>
      <c r="T58" t="b">
        <f>IF(I38="",$H38,I38)</f>
        <v>0</v>
      </c>
      <c r="U58" t="b">
        <f t="shared" ref="U58:U61" si="117">IF(J38="",$H38,J38)</f>
        <v>0</v>
      </c>
      <c r="V58" t="b">
        <f t="shared" ref="V58:V61" si="118">IF(K38="",$H38,K38)</f>
        <v>0</v>
      </c>
      <c r="W58" t="b">
        <f t="shared" ref="W58:X61" si="119">IF(L38="",$H38,L38)</f>
        <v>0</v>
      </c>
      <c r="X58" t="b">
        <f t="shared" si="119"/>
        <v>0</v>
      </c>
      <c r="Y58" t="b">
        <f t="shared" ref="Y58:Y61" si="120">IF(N38="",$H38,N38)</f>
        <v>0</v>
      </c>
      <c r="Z58" t="b">
        <f t="shared" ref="Z58:Z61" si="121">IF(O38="",$H38,O38)</f>
        <v>0</v>
      </c>
      <c r="AA58" t="b">
        <f t="shared" ref="AA58:AB61" si="122">IF(P38="",$H38,P38)</f>
        <v>0</v>
      </c>
      <c r="AB58" t="b">
        <f t="shared" si="122"/>
        <v>0</v>
      </c>
      <c r="AC58" t="b">
        <v>0</v>
      </c>
      <c r="BF58" t="str">
        <f>G58</f>
        <v>Q1.13</v>
      </c>
      <c r="BG58" s="30" t="str">
        <f t="shared" si="31"/>
        <v>Q1.13NEPRAVDA</v>
      </c>
      <c r="BH58" t="b">
        <f t="shared" si="39"/>
        <v>0</v>
      </c>
      <c r="BI58" s="1" t="s">
        <v>88</v>
      </c>
    </row>
    <row r="59" spans="7:62" x14ac:dyDescent="0.2">
      <c r="H59" t="b">
        <f>'Chapter 1'!K88</f>
        <v>0</v>
      </c>
      <c r="I59" s="11" t="b">
        <v>0</v>
      </c>
      <c r="J59" s="11" t="b">
        <v>0</v>
      </c>
      <c r="K59" s="11"/>
      <c r="L59" s="11" t="b">
        <v>0</v>
      </c>
      <c r="M59" s="11" t="b">
        <v>0</v>
      </c>
      <c r="N59" s="11" t="b">
        <v>0</v>
      </c>
      <c r="O59" s="11" t="b">
        <v>0</v>
      </c>
      <c r="P59" s="11" t="b">
        <v>0</v>
      </c>
      <c r="Q59" s="11"/>
      <c r="T59" t="b">
        <f>IF(I39="",$H39,I39)</f>
        <v>0</v>
      </c>
      <c r="U59" t="b">
        <f t="shared" si="117"/>
        <v>0</v>
      </c>
      <c r="V59" t="b">
        <f t="shared" si="118"/>
        <v>0</v>
      </c>
      <c r="W59" t="b">
        <f t="shared" si="119"/>
        <v>0</v>
      </c>
      <c r="X59" t="b">
        <f t="shared" si="119"/>
        <v>0</v>
      </c>
      <c r="Y59" t="b">
        <f t="shared" si="120"/>
        <v>0</v>
      </c>
      <c r="Z59" t="b">
        <f t="shared" si="121"/>
        <v>0</v>
      </c>
      <c r="AA59" t="b">
        <f t="shared" si="122"/>
        <v>0</v>
      </c>
      <c r="AB59" t="b">
        <f t="shared" si="122"/>
        <v>0</v>
      </c>
      <c r="AC59" t="b">
        <v>0</v>
      </c>
      <c r="BF59" t="str">
        <f>BF58</f>
        <v>Q1.13</v>
      </c>
      <c r="BG59" s="30" t="str">
        <f t="shared" si="31"/>
        <v>Q1.13NEPRAVDA</v>
      </c>
      <c r="BH59" t="b">
        <f t="shared" si="39"/>
        <v>0</v>
      </c>
      <c r="BI59" s="1" t="s">
        <v>448</v>
      </c>
    </row>
    <row r="60" spans="7:62" x14ac:dyDescent="0.2">
      <c r="H60" t="b">
        <f>'Chapter 1'!K89</f>
        <v>1</v>
      </c>
      <c r="I60" s="11" t="b">
        <v>1</v>
      </c>
      <c r="J60" s="11" t="b">
        <v>1</v>
      </c>
      <c r="K60" s="11"/>
      <c r="L60" s="11" t="b">
        <v>1</v>
      </c>
      <c r="M60" s="11" t="b">
        <v>1</v>
      </c>
      <c r="N60" s="11" t="b">
        <v>1</v>
      </c>
      <c r="O60" s="11" t="b">
        <v>1</v>
      </c>
      <c r="P60" s="11" t="b">
        <v>1</v>
      </c>
      <c r="Q60" s="11"/>
      <c r="T60" t="b">
        <f>IF(I40="",$H40,I40)</f>
        <v>1</v>
      </c>
      <c r="U60" t="b">
        <f t="shared" si="117"/>
        <v>1</v>
      </c>
      <c r="V60" t="b">
        <f t="shared" si="118"/>
        <v>1</v>
      </c>
      <c r="W60" t="b">
        <f t="shared" si="119"/>
        <v>1</v>
      </c>
      <c r="X60" t="b">
        <f t="shared" si="119"/>
        <v>1</v>
      </c>
      <c r="Y60" t="b">
        <f t="shared" si="120"/>
        <v>1</v>
      </c>
      <c r="Z60" t="b">
        <f t="shared" si="121"/>
        <v>1</v>
      </c>
      <c r="AA60" t="b">
        <f t="shared" si="122"/>
        <v>1</v>
      </c>
      <c r="AB60" t="b">
        <f t="shared" si="122"/>
        <v>1</v>
      </c>
      <c r="AC60" t="b">
        <v>0</v>
      </c>
      <c r="BF60" t="str">
        <f>BF59</f>
        <v>Q1.13</v>
      </c>
      <c r="BG60" s="30" t="str">
        <f t="shared" si="31"/>
        <v>Q1.13PRAVDA</v>
      </c>
      <c r="BH60" t="b">
        <f t="shared" si="39"/>
        <v>1</v>
      </c>
      <c r="BI60" s="1" t="s">
        <v>226</v>
      </c>
    </row>
    <row r="61" spans="7:62" x14ac:dyDescent="0.2">
      <c r="H61" t="b">
        <f>'Chapter 1'!K90</f>
        <v>0</v>
      </c>
      <c r="I61" s="11" t="b">
        <v>0</v>
      </c>
      <c r="J61" s="11" t="b">
        <v>0</v>
      </c>
      <c r="K61" s="11"/>
      <c r="L61" s="11" t="b">
        <v>0</v>
      </c>
      <c r="M61" s="11" t="b">
        <v>0</v>
      </c>
      <c r="N61" s="11" t="b">
        <v>0</v>
      </c>
      <c r="O61" s="11" t="b">
        <v>0</v>
      </c>
      <c r="P61" s="11" t="b">
        <v>0</v>
      </c>
      <c r="Q61" s="11"/>
      <c r="T61" t="b">
        <f>IF(I41="",$H41,I41)</f>
        <v>0</v>
      </c>
      <c r="U61" t="b">
        <f t="shared" si="117"/>
        <v>0</v>
      </c>
      <c r="V61" t="b">
        <f t="shared" si="118"/>
        <v>0</v>
      </c>
      <c r="W61" t="b">
        <f t="shared" si="119"/>
        <v>0</v>
      </c>
      <c r="X61" t="b">
        <f t="shared" si="119"/>
        <v>0</v>
      </c>
      <c r="Y61" t="b">
        <f t="shared" si="120"/>
        <v>0</v>
      </c>
      <c r="Z61" t="b">
        <f t="shared" si="121"/>
        <v>0</v>
      </c>
      <c r="AA61" t="b">
        <f t="shared" si="122"/>
        <v>0</v>
      </c>
      <c r="AB61" t="b">
        <f t="shared" si="122"/>
        <v>0</v>
      </c>
      <c r="AC61" t="b">
        <v>0</v>
      </c>
      <c r="BF61" t="str">
        <f>BF60</f>
        <v>Q1.13</v>
      </c>
      <c r="BG61" s="30" t="str">
        <f t="shared" si="31"/>
        <v>Q1.13NEPRAVDA</v>
      </c>
      <c r="BH61" t="b">
        <f t="shared" si="39"/>
        <v>0</v>
      </c>
      <c r="BI61" s="1" t="s">
        <v>89</v>
      </c>
    </row>
    <row r="62" spans="7:62" x14ac:dyDescent="0.2">
      <c r="G62" t="str">
        <f>B23</f>
        <v>Q1.14</v>
      </c>
      <c r="H62" t="b">
        <f>'Chapter 1'!K93</f>
        <v>0</v>
      </c>
      <c r="I62" s="11"/>
      <c r="J62" s="11" t="b">
        <v>0</v>
      </c>
      <c r="K62" s="11"/>
      <c r="L62" s="11" t="b">
        <v>0</v>
      </c>
      <c r="M62" s="11" t="b">
        <v>0</v>
      </c>
      <c r="N62" s="11" t="b">
        <v>0</v>
      </c>
      <c r="O62" s="11" t="b">
        <v>0</v>
      </c>
      <c r="P62" s="11" t="b">
        <v>0</v>
      </c>
      <c r="Q62" s="11"/>
      <c r="BF62" t="str">
        <f>G62</f>
        <v>Q1.14</v>
      </c>
      <c r="BG62" s="30" t="str">
        <f t="shared" si="31"/>
        <v>Q1.14NEPRAVDA</v>
      </c>
      <c r="BH62" t="b">
        <f t="shared" si="39"/>
        <v>0</v>
      </c>
      <c r="BI62" s="1" t="s">
        <v>440</v>
      </c>
    </row>
    <row r="63" spans="7:62" x14ac:dyDescent="0.2">
      <c r="H63" t="b">
        <f>'Chapter 1'!K94</f>
        <v>0</v>
      </c>
      <c r="I63" s="11"/>
      <c r="J63" s="11" t="b">
        <v>1</v>
      </c>
      <c r="K63" s="11"/>
      <c r="L63" s="11" t="b">
        <v>0</v>
      </c>
      <c r="M63" s="11" t="b">
        <v>1</v>
      </c>
      <c r="N63" s="11" t="b">
        <v>0</v>
      </c>
      <c r="O63" s="11" t="b">
        <v>1</v>
      </c>
      <c r="P63" s="11" t="b">
        <v>0</v>
      </c>
      <c r="Q63" s="11"/>
      <c r="BF63" t="str">
        <f>BF62</f>
        <v>Q1.14</v>
      </c>
      <c r="BG63" s="30" t="str">
        <f t="shared" si="31"/>
        <v>Q1.14NEPRAVDA</v>
      </c>
      <c r="BH63" t="b">
        <f t="shared" si="39"/>
        <v>0</v>
      </c>
      <c r="BI63" s="1" t="s">
        <v>441</v>
      </c>
    </row>
    <row r="64" spans="7:62" x14ac:dyDescent="0.2">
      <c r="H64" t="b">
        <f>'Chapter 1'!K95</f>
        <v>1</v>
      </c>
      <c r="I64" s="11"/>
      <c r="J64" s="11" t="b">
        <v>0</v>
      </c>
      <c r="K64" s="11"/>
      <c r="L64" s="11" t="b">
        <v>1</v>
      </c>
      <c r="M64" s="11" t="b">
        <v>0</v>
      </c>
      <c r="N64" s="11" t="b">
        <v>1</v>
      </c>
      <c r="O64" s="11" t="b">
        <v>0</v>
      </c>
      <c r="P64" s="11" t="b">
        <v>1</v>
      </c>
      <c r="Q64" s="11"/>
      <c r="S64" t="str">
        <f>G42</f>
        <v>Q1.9</v>
      </c>
      <c r="T64" t="b">
        <f t="shared" ref="T64:AB64" si="123">IF(I42="",$H42,I42)</f>
        <v>0</v>
      </c>
      <c r="U64" t="b">
        <f t="shared" si="123"/>
        <v>0</v>
      </c>
      <c r="V64" t="b">
        <f t="shared" si="123"/>
        <v>0</v>
      </c>
      <c r="W64" t="b">
        <f t="shared" si="123"/>
        <v>0</v>
      </c>
      <c r="X64" t="b">
        <f t="shared" si="123"/>
        <v>0</v>
      </c>
      <c r="Y64" t="b">
        <f t="shared" si="123"/>
        <v>0</v>
      </c>
      <c r="Z64" t="b">
        <f t="shared" si="123"/>
        <v>0</v>
      </c>
      <c r="AA64" t="b">
        <f t="shared" si="123"/>
        <v>0</v>
      </c>
      <c r="AB64" t="b">
        <f t="shared" si="123"/>
        <v>0</v>
      </c>
      <c r="AC64" t="b">
        <v>0</v>
      </c>
      <c r="BF64" t="str">
        <f>BF63</f>
        <v>Q1.14</v>
      </c>
      <c r="BG64" s="30" t="str">
        <f t="shared" si="31"/>
        <v>Q1.14PRAVDA</v>
      </c>
      <c r="BH64" t="b">
        <f t="shared" si="39"/>
        <v>1</v>
      </c>
      <c r="BI64" s="1" t="s">
        <v>312</v>
      </c>
    </row>
    <row r="65" spans="7:62" x14ac:dyDescent="0.2">
      <c r="H65" t="b">
        <f>'Chapter 1'!K96</f>
        <v>0</v>
      </c>
      <c r="I65" s="11"/>
      <c r="J65" s="11" t="b">
        <v>0</v>
      </c>
      <c r="K65" s="11"/>
      <c r="L65" s="11" t="b">
        <v>0</v>
      </c>
      <c r="M65" s="11" t="b">
        <v>0</v>
      </c>
      <c r="N65" s="11" t="b">
        <v>0</v>
      </c>
      <c r="O65" s="11" t="b">
        <v>0</v>
      </c>
      <c r="P65" s="11" t="b">
        <v>0</v>
      </c>
      <c r="Q65" s="11"/>
      <c r="T65" t="b">
        <f t="shared" ref="T65:T67" si="124">IF(I43="",$H43,I43)</f>
        <v>0</v>
      </c>
      <c r="U65" t="b">
        <f t="shared" ref="U65:U67" si="125">IF(J43="",$H43,J43)</f>
        <v>0</v>
      </c>
      <c r="V65" t="b">
        <f t="shared" ref="V65:V67" si="126">IF(K43="",$H43,K43)</f>
        <v>0</v>
      </c>
      <c r="W65" t="b">
        <f t="shared" ref="W65:W67" si="127">IF(L43="",$H43,L43)</f>
        <v>0</v>
      </c>
      <c r="X65" t="b">
        <f t="shared" ref="X65:X67" si="128">IF(M43="",$H43,M43)</f>
        <v>0</v>
      </c>
      <c r="Y65" t="b">
        <f>IF(N43="",$H43,N43)</f>
        <v>0</v>
      </c>
      <c r="Z65" t="b">
        <f>IF(O43="",$H43,O43)</f>
        <v>0</v>
      </c>
      <c r="AA65" t="b">
        <f t="shared" ref="AA65:AB67" si="129">IF(P43="",$H43,P43)</f>
        <v>0</v>
      </c>
      <c r="AB65" t="b">
        <f t="shared" si="129"/>
        <v>0</v>
      </c>
      <c r="AC65" t="b">
        <v>0</v>
      </c>
      <c r="BF65" t="str">
        <f>BF64</f>
        <v>Q1.14</v>
      </c>
      <c r="BG65" s="30" t="str">
        <f t="shared" si="31"/>
        <v>Q1.14NEPRAVDA</v>
      </c>
      <c r="BH65" t="b">
        <f t="shared" si="39"/>
        <v>0</v>
      </c>
      <c r="BI65" s="1" t="s">
        <v>310</v>
      </c>
      <c r="BJ65" s="1"/>
    </row>
    <row r="66" spans="7:62" x14ac:dyDescent="0.2">
      <c r="G66" t="str">
        <f>B24</f>
        <v>Q1.15</v>
      </c>
      <c r="H66" t="b">
        <f>'Chapter 1'!K101</f>
        <v>0</v>
      </c>
      <c r="I66" s="11" t="b">
        <v>0</v>
      </c>
      <c r="J66" s="11" t="b">
        <v>0</v>
      </c>
      <c r="K66" s="11"/>
      <c r="L66" s="11" t="b">
        <v>0</v>
      </c>
      <c r="M66" s="11" t="b">
        <v>0</v>
      </c>
      <c r="N66" s="11" t="b">
        <v>0</v>
      </c>
      <c r="O66" s="11" t="b">
        <v>0</v>
      </c>
      <c r="P66" s="11" t="b">
        <v>0</v>
      </c>
      <c r="Q66" s="11"/>
      <c r="T66" t="b">
        <f t="shared" si="124"/>
        <v>1</v>
      </c>
      <c r="U66" t="b">
        <f>IF(J44="",$H44,J44)</f>
        <v>1</v>
      </c>
      <c r="V66" t="b">
        <f t="shared" si="126"/>
        <v>0</v>
      </c>
      <c r="W66" t="b">
        <f t="shared" si="127"/>
        <v>1</v>
      </c>
      <c r="X66" t="b">
        <f t="shared" si="128"/>
        <v>1</v>
      </c>
      <c r="Y66" t="b">
        <f>IF(N44="",$H44,N44)</f>
        <v>1</v>
      </c>
      <c r="Z66" t="b">
        <f t="shared" ref="Z66" si="130">IF(O44="",$H44,O44)</f>
        <v>1</v>
      </c>
      <c r="AA66" t="b">
        <f t="shared" si="129"/>
        <v>1</v>
      </c>
      <c r="AB66" t="b">
        <f t="shared" si="129"/>
        <v>0</v>
      </c>
      <c r="AC66" t="b">
        <v>0</v>
      </c>
      <c r="BF66" t="str">
        <f>G66</f>
        <v>Q1.15</v>
      </c>
      <c r="BG66" s="30" t="str">
        <f t="shared" si="31"/>
        <v>Q1.15NEPRAVDA</v>
      </c>
      <c r="BH66" t="b">
        <f t="shared" si="39"/>
        <v>0</v>
      </c>
      <c r="BI66" s="1" t="s">
        <v>442</v>
      </c>
    </row>
    <row r="67" spans="7:62" x14ac:dyDescent="0.2">
      <c r="H67" t="b">
        <f>'Chapter 1'!K102</f>
        <v>0</v>
      </c>
      <c r="I67" s="11" t="b">
        <v>0</v>
      </c>
      <c r="J67" s="11" t="b">
        <v>0</v>
      </c>
      <c r="K67" s="11"/>
      <c r="L67" s="11" t="b">
        <v>0</v>
      </c>
      <c r="M67" s="11" t="b">
        <v>0</v>
      </c>
      <c r="N67" s="11" t="b">
        <v>0</v>
      </c>
      <c r="O67" s="11" t="b">
        <v>0</v>
      </c>
      <c r="P67" s="11" t="b">
        <v>0</v>
      </c>
      <c r="Q67" s="11"/>
      <c r="T67" t="b">
        <f t="shared" si="124"/>
        <v>0</v>
      </c>
      <c r="U67" t="b">
        <f t="shared" si="125"/>
        <v>0</v>
      </c>
      <c r="V67" t="b">
        <f t="shared" si="126"/>
        <v>1</v>
      </c>
      <c r="W67" t="b">
        <f t="shared" si="127"/>
        <v>0</v>
      </c>
      <c r="X67" t="b">
        <f t="shared" si="128"/>
        <v>0</v>
      </c>
      <c r="Y67" t="b">
        <f>IF(N45="",$H45,N45)</f>
        <v>0</v>
      </c>
      <c r="Z67" t="b">
        <f>IF(O45="",$H45,O45)</f>
        <v>0</v>
      </c>
      <c r="AA67" t="b">
        <f t="shared" si="129"/>
        <v>0</v>
      </c>
      <c r="AB67" t="b">
        <f t="shared" si="129"/>
        <v>1</v>
      </c>
      <c r="AC67" t="b">
        <v>0</v>
      </c>
      <c r="BF67" t="str">
        <f>BF66</f>
        <v>Q1.15</v>
      </c>
      <c r="BG67" s="30" t="str">
        <f t="shared" si="31"/>
        <v>Q1.15NEPRAVDA</v>
      </c>
      <c r="BH67" t="b">
        <f t="shared" si="39"/>
        <v>0</v>
      </c>
      <c r="BI67" s="1" t="s">
        <v>450</v>
      </c>
    </row>
    <row r="68" spans="7:62" x14ac:dyDescent="0.2">
      <c r="H68" t="b">
        <f>'Chapter 1'!K103</f>
        <v>0</v>
      </c>
      <c r="I68" s="11" t="b">
        <v>1</v>
      </c>
      <c r="J68" s="11" t="b">
        <v>1</v>
      </c>
      <c r="K68" s="11"/>
      <c r="L68" s="11" t="b">
        <v>1</v>
      </c>
      <c r="M68" s="11" t="b">
        <v>1</v>
      </c>
      <c r="N68" s="11" t="b">
        <v>1</v>
      </c>
      <c r="O68" s="11" t="b">
        <v>1</v>
      </c>
      <c r="P68" s="11" t="b">
        <v>1</v>
      </c>
      <c r="Q68" s="11"/>
      <c r="BF68" t="str">
        <f>BF67</f>
        <v>Q1.15</v>
      </c>
      <c r="BG68" s="30" t="str">
        <f t="shared" si="31"/>
        <v>Q1.15NEPRAVDA</v>
      </c>
      <c r="BH68" t="b">
        <f t="shared" si="39"/>
        <v>0</v>
      </c>
      <c r="BI68" s="1" t="s">
        <v>451</v>
      </c>
    </row>
    <row r="69" spans="7:62" x14ac:dyDescent="0.2">
      <c r="H69" t="b">
        <f>'Chapter 1'!K104</f>
        <v>1</v>
      </c>
      <c r="I69" s="11" t="b">
        <v>0</v>
      </c>
      <c r="J69" s="11" t="b">
        <v>0</v>
      </c>
      <c r="K69" s="11"/>
      <c r="L69" s="11" t="b">
        <v>0</v>
      </c>
      <c r="M69" s="11" t="b">
        <v>0</v>
      </c>
      <c r="N69" s="11" t="b">
        <v>0</v>
      </c>
      <c r="O69" s="11" t="b">
        <v>0</v>
      </c>
      <c r="P69" s="11" t="b">
        <v>0</v>
      </c>
      <c r="Q69" s="11"/>
      <c r="BF69" t="str">
        <f>BF68</f>
        <v>Q1.15</v>
      </c>
      <c r="BG69" s="30" t="str">
        <f t="shared" si="31"/>
        <v>Q1.15PRAVDA</v>
      </c>
      <c r="BH69" t="b">
        <f t="shared" si="39"/>
        <v>1</v>
      </c>
      <c r="BI69" s="1" t="s">
        <v>310</v>
      </c>
      <c r="BJ69" s="1"/>
    </row>
    <row r="70" spans="7:62" x14ac:dyDescent="0.2">
      <c r="G70" t="str">
        <f>B25</f>
        <v>Q1.16</v>
      </c>
      <c r="H70" t="b">
        <f>'Chapter 1'!K109</f>
        <v>0</v>
      </c>
      <c r="I70" s="11" t="b">
        <v>0</v>
      </c>
      <c r="J70" s="11" t="b">
        <v>0</v>
      </c>
      <c r="K70" s="11"/>
      <c r="L70" s="11" t="b">
        <v>0</v>
      </c>
      <c r="M70" s="11" t="b">
        <v>0</v>
      </c>
      <c r="N70" s="11" t="b">
        <v>0</v>
      </c>
      <c r="O70" s="11" t="b">
        <v>0</v>
      </c>
      <c r="P70" s="11" t="b">
        <v>0</v>
      </c>
      <c r="Q70" s="11"/>
      <c r="S70" t="str">
        <f>G46</f>
        <v>Q1.10</v>
      </c>
      <c r="T70" t="b">
        <f t="shared" ref="T70:AB70" si="131">IF(I46="",$H46,I46)</f>
        <v>0</v>
      </c>
      <c r="U70" t="b">
        <f t="shared" si="131"/>
        <v>0</v>
      </c>
      <c r="V70" t="b">
        <f t="shared" si="131"/>
        <v>0</v>
      </c>
      <c r="W70" t="b">
        <f t="shared" si="131"/>
        <v>0</v>
      </c>
      <c r="X70" t="b">
        <f t="shared" si="131"/>
        <v>0</v>
      </c>
      <c r="Y70" t="b">
        <f t="shared" si="131"/>
        <v>0</v>
      </c>
      <c r="Z70" t="b">
        <f t="shared" si="131"/>
        <v>0</v>
      </c>
      <c r="AA70" t="b">
        <f t="shared" si="131"/>
        <v>0</v>
      </c>
      <c r="AB70" t="b">
        <f t="shared" si="131"/>
        <v>0</v>
      </c>
      <c r="AC70" t="b">
        <v>0</v>
      </c>
      <c r="BF70" t="str">
        <f>G70</f>
        <v>Q1.16</v>
      </c>
      <c r="BG70" s="30" t="str">
        <f t="shared" si="31"/>
        <v>Q1.16NEPRAVDA</v>
      </c>
      <c r="BH70" t="b">
        <f t="shared" si="39"/>
        <v>0</v>
      </c>
      <c r="BI70" s="1" t="s">
        <v>455</v>
      </c>
    </row>
    <row r="71" spans="7:62" x14ac:dyDescent="0.2">
      <c r="H71" t="b">
        <f>'Chapter 1'!K110</f>
        <v>0</v>
      </c>
      <c r="I71" s="11" t="b">
        <v>0</v>
      </c>
      <c r="J71" s="11" t="b">
        <v>0</v>
      </c>
      <c r="K71" s="11"/>
      <c r="L71" s="11" t="b">
        <v>0</v>
      </c>
      <c r="M71" s="11" t="b">
        <v>0</v>
      </c>
      <c r="N71" s="11" t="b">
        <v>0</v>
      </c>
      <c r="O71" s="11" t="b">
        <v>0</v>
      </c>
      <c r="P71" s="11" t="b">
        <v>0</v>
      </c>
      <c r="Q71" s="11"/>
      <c r="T71" t="b">
        <f t="shared" ref="T71:T73" si="132">IF(I47="",$H47,I47)</f>
        <v>0</v>
      </c>
      <c r="U71" t="b">
        <f t="shared" ref="U71:U73" si="133">IF(J47="",$H47,J47)</f>
        <v>0</v>
      </c>
      <c r="V71" t="b">
        <f t="shared" ref="V71:V73" si="134">IF(K47="",$H47,K47)</f>
        <v>0</v>
      </c>
      <c r="W71" t="b">
        <f t="shared" ref="W71:W73" si="135">IF(L47="",$H47,L47)</f>
        <v>0</v>
      </c>
      <c r="X71" t="b">
        <f t="shared" ref="X71:X73" si="136">IF(M47="",$H47,M47)</f>
        <v>0</v>
      </c>
      <c r="Y71" t="b">
        <f t="shared" ref="Y71:Y73" si="137">IF(N47="",$H47,N47)</f>
        <v>0</v>
      </c>
      <c r="Z71" t="b">
        <f>IF(O47="",$H47,O47)</f>
        <v>0</v>
      </c>
      <c r="AA71" t="b">
        <f>IF(P47="",$H47,P47)</f>
        <v>0</v>
      </c>
      <c r="AB71" t="b">
        <f>IF(Q47="",$H47,Q47)</f>
        <v>0</v>
      </c>
      <c r="AC71" t="b">
        <v>0</v>
      </c>
      <c r="BF71" t="str">
        <f>BF70</f>
        <v>Q1.16</v>
      </c>
      <c r="BG71" s="30" t="str">
        <f t="shared" si="31"/>
        <v>Q1.16NEPRAVDA</v>
      </c>
      <c r="BH71" t="b">
        <f t="shared" si="39"/>
        <v>0</v>
      </c>
      <c r="BI71" s="1" t="s">
        <v>449</v>
      </c>
      <c r="BJ71" s="1"/>
    </row>
    <row r="72" spans="7:62" x14ac:dyDescent="0.2">
      <c r="H72" t="b">
        <f>'Chapter 1'!K111</f>
        <v>1</v>
      </c>
      <c r="I72" s="11" t="b">
        <v>1</v>
      </c>
      <c r="J72" s="11" t="b">
        <v>1</v>
      </c>
      <c r="K72" s="11"/>
      <c r="L72" s="11" t="b">
        <v>1</v>
      </c>
      <c r="M72" s="11" t="b">
        <v>1</v>
      </c>
      <c r="N72" s="11" t="b">
        <v>1</v>
      </c>
      <c r="O72" s="11" t="b">
        <v>1</v>
      </c>
      <c r="P72" s="11" t="b">
        <v>1</v>
      </c>
      <c r="Q72" s="11"/>
      <c r="T72" t="b">
        <f t="shared" si="132"/>
        <v>1</v>
      </c>
      <c r="U72" t="b">
        <f t="shared" si="133"/>
        <v>1</v>
      </c>
      <c r="V72" t="b">
        <f t="shared" si="134"/>
        <v>0</v>
      </c>
      <c r="W72" t="b">
        <f t="shared" si="135"/>
        <v>1</v>
      </c>
      <c r="X72" t="b">
        <f t="shared" si="136"/>
        <v>1</v>
      </c>
      <c r="Y72" t="b">
        <f t="shared" si="137"/>
        <v>1</v>
      </c>
      <c r="Z72" t="b">
        <f>IF(O48="",$H48,O48)</f>
        <v>1</v>
      </c>
      <c r="AA72" t="b">
        <f t="shared" ref="AA72:AB72" si="138">IF(P48="",$H48,P48)</f>
        <v>1</v>
      </c>
      <c r="AB72" t="b">
        <f t="shared" si="138"/>
        <v>0</v>
      </c>
      <c r="AC72" t="b">
        <v>0</v>
      </c>
      <c r="BF72" t="str">
        <f>BF71</f>
        <v>Q1.16</v>
      </c>
      <c r="BG72" s="30" t="str">
        <f t="shared" si="31"/>
        <v>Q1.16PRAVDA</v>
      </c>
      <c r="BH72" t="b">
        <f t="shared" si="39"/>
        <v>1</v>
      </c>
      <c r="BI72" s="1" t="s">
        <v>227</v>
      </c>
    </row>
    <row r="73" spans="7:62" x14ac:dyDescent="0.2">
      <c r="H73" t="b">
        <f>'Chapter 1'!K112</f>
        <v>0</v>
      </c>
      <c r="I73" s="11" t="b">
        <v>0</v>
      </c>
      <c r="J73" s="11" t="b">
        <v>0</v>
      </c>
      <c r="K73" s="11"/>
      <c r="L73" s="11" t="b">
        <v>0</v>
      </c>
      <c r="M73" s="11" t="b">
        <v>0</v>
      </c>
      <c r="N73" s="11" t="b">
        <v>0</v>
      </c>
      <c r="O73" s="11" t="b">
        <v>0</v>
      </c>
      <c r="P73" s="11" t="b">
        <v>0</v>
      </c>
      <c r="Q73" s="11"/>
      <c r="T73" t="b">
        <f t="shared" si="132"/>
        <v>0</v>
      </c>
      <c r="U73" t="b">
        <f t="shared" si="133"/>
        <v>0</v>
      </c>
      <c r="V73" t="b">
        <f t="shared" si="134"/>
        <v>1</v>
      </c>
      <c r="W73" t="b">
        <f t="shared" si="135"/>
        <v>0</v>
      </c>
      <c r="X73" t="b">
        <f t="shared" si="136"/>
        <v>0</v>
      </c>
      <c r="Y73" t="b">
        <f t="shared" si="137"/>
        <v>0</v>
      </c>
      <c r="Z73" t="b">
        <f>IF(O49="",$H49,O49)</f>
        <v>0</v>
      </c>
      <c r="AA73" t="b">
        <f>IF(P49="",$H49,P49)</f>
        <v>0</v>
      </c>
      <c r="AB73" t="b">
        <f>IF(Q49="",$H49,Q49)</f>
        <v>1</v>
      </c>
      <c r="AC73" t="b">
        <v>0</v>
      </c>
      <c r="BF73" t="str">
        <f>BF72</f>
        <v>Q1.16</v>
      </c>
      <c r="BG73" s="30" t="str">
        <f t="shared" si="31"/>
        <v>Q1.16NEPRAVDA</v>
      </c>
      <c r="BH73" t="b">
        <f t="shared" si="39"/>
        <v>0</v>
      </c>
      <c r="BI73" s="1" t="s">
        <v>310</v>
      </c>
      <c r="BJ73" s="1"/>
    </row>
    <row r="74" spans="7:62" x14ac:dyDescent="0.2">
      <c r="BG74" s="30"/>
    </row>
    <row r="75" spans="7:62" x14ac:dyDescent="0.2">
      <c r="BG75" s="30"/>
    </row>
    <row r="76" spans="7:62" x14ac:dyDescent="0.2">
      <c r="BG76" s="30"/>
    </row>
    <row r="77" spans="7:62" x14ac:dyDescent="0.2">
      <c r="BG77" s="30"/>
    </row>
    <row r="78" spans="7:62" x14ac:dyDescent="0.2">
      <c r="S78" t="str">
        <f>G50</f>
        <v>Q1.11</v>
      </c>
      <c r="T78" t="b">
        <f t="shared" ref="T78:AB78" si="139">IF(I50="",$H50,I50)</f>
        <v>0</v>
      </c>
      <c r="U78" t="b">
        <f t="shared" si="139"/>
        <v>0</v>
      </c>
      <c r="V78" t="b">
        <f t="shared" si="139"/>
        <v>0</v>
      </c>
      <c r="W78" t="b">
        <f t="shared" si="139"/>
        <v>0</v>
      </c>
      <c r="X78" t="b">
        <f t="shared" si="139"/>
        <v>0</v>
      </c>
      <c r="Y78" t="b">
        <f t="shared" si="139"/>
        <v>0</v>
      </c>
      <c r="Z78" t="b">
        <f t="shared" si="139"/>
        <v>0</v>
      </c>
      <c r="AA78" t="b">
        <f t="shared" si="139"/>
        <v>0</v>
      </c>
      <c r="AB78" t="b">
        <f t="shared" si="139"/>
        <v>0</v>
      </c>
      <c r="AC78" t="b">
        <v>0</v>
      </c>
      <c r="BG78" s="30"/>
    </row>
    <row r="79" spans="7:62" x14ac:dyDescent="0.2">
      <c r="T79" t="b">
        <f t="shared" ref="T79:T81" si="140">IF(I51="",$H51,I51)</f>
        <v>0</v>
      </c>
      <c r="U79" t="b">
        <f t="shared" ref="U79:U81" si="141">IF(J51="",$H51,J51)</f>
        <v>0</v>
      </c>
      <c r="V79" t="b">
        <f t="shared" ref="V79:V81" si="142">IF(K51="",$H51,K51)</f>
        <v>0</v>
      </c>
      <c r="W79" t="b">
        <f t="shared" ref="W79:W81" si="143">IF(L51="",$H51,L51)</f>
        <v>0</v>
      </c>
      <c r="X79" t="b">
        <f t="shared" ref="X79:X81" si="144">IF(M51="",$H51,M51)</f>
        <v>0</v>
      </c>
      <c r="Y79" t="b">
        <f t="shared" ref="Y79:Y81" si="145">IF(N51="",$H51,N51)</f>
        <v>0</v>
      </c>
      <c r="Z79" t="b">
        <f>IF(O51="",$H51,O51)</f>
        <v>0</v>
      </c>
      <c r="AA79" t="b">
        <f>IF(P51="",$H51,P51)</f>
        <v>0</v>
      </c>
      <c r="AB79" t="b">
        <f>IF(Q51="",$H51,Q51)</f>
        <v>0</v>
      </c>
      <c r="AC79" t="b">
        <v>0</v>
      </c>
      <c r="BG79" s="30"/>
    </row>
    <row r="80" spans="7:62" x14ac:dyDescent="0.2">
      <c r="T80" t="b">
        <f t="shared" si="140"/>
        <v>1</v>
      </c>
      <c r="U80" t="b">
        <f t="shared" si="141"/>
        <v>1</v>
      </c>
      <c r="V80" t="b">
        <f t="shared" si="142"/>
        <v>0</v>
      </c>
      <c r="W80" t="b">
        <f t="shared" si="143"/>
        <v>1</v>
      </c>
      <c r="X80" t="b">
        <f t="shared" si="144"/>
        <v>1</v>
      </c>
      <c r="Y80" t="b">
        <f t="shared" si="145"/>
        <v>1</v>
      </c>
      <c r="Z80" t="b">
        <f>IF(O52="",$H52,O52)</f>
        <v>1</v>
      </c>
      <c r="AA80" t="b">
        <f t="shared" ref="AA80:AB81" si="146">IF(P52="",$H52,P52)</f>
        <v>1</v>
      </c>
      <c r="AB80" t="b">
        <f t="shared" si="146"/>
        <v>0</v>
      </c>
      <c r="AC80" t="b">
        <v>0</v>
      </c>
      <c r="BG80" s="30"/>
    </row>
    <row r="81" spans="19:59" x14ac:dyDescent="0.2">
      <c r="T81" t="b">
        <f t="shared" si="140"/>
        <v>0</v>
      </c>
      <c r="U81" t="b">
        <f t="shared" si="141"/>
        <v>0</v>
      </c>
      <c r="V81" t="b">
        <f t="shared" si="142"/>
        <v>1</v>
      </c>
      <c r="W81" t="b">
        <f t="shared" si="143"/>
        <v>0</v>
      </c>
      <c r="X81" t="b">
        <f t="shared" si="144"/>
        <v>0</v>
      </c>
      <c r="Y81" t="b">
        <f t="shared" si="145"/>
        <v>0</v>
      </c>
      <c r="Z81" t="b">
        <f>IF(O53="",$H53,O53)</f>
        <v>0</v>
      </c>
      <c r="AA81" t="b">
        <f t="shared" si="146"/>
        <v>0</v>
      </c>
      <c r="AB81" t="b">
        <f t="shared" si="146"/>
        <v>1</v>
      </c>
      <c r="AC81" t="b">
        <v>0</v>
      </c>
      <c r="BG81" s="30"/>
    </row>
    <row r="82" spans="19:59" x14ac:dyDescent="0.2">
      <c r="BG82" s="30"/>
    </row>
    <row r="83" spans="19:59" x14ac:dyDescent="0.2">
      <c r="BG83" s="30"/>
    </row>
    <row r="84" spans="19:59" x14ac:dyDescent="0.2">
      <c r="S84" t="str">
        <f>G54</f>
        <v>Q1.12</v>
      </c>
      <c r="T84" t="b">
        <f t="shared" ref="T84:AB84" si="147">IF(I54="",$H54,I54)</f>
        <v>0</v>
      </c>
      <c r="U84" t="b">
        <f t="shared" si="147"/>
        <v>0</v>
      </c>
      <c r="V84" t="b">
        <f t="shared" si="147"/>
        <v>0</v>
      </c>
      <c r="W84" t="b">
        <f t="shared" si="147"/>
        <v>0</v>
      </c>
      <c r="X84" t="b">
        <f t="shared" si="147"/>
        <v>0</v>
      </c>
      <c r="Y84" t="b">
        <f t="shared" si="147"/>
        <v>0</v>
      </c>
      <c r="Z84" t="b">
        <f t="shared" si="147"/>
        <v>0</v>
      </c>
      <c r="AA84" t="b">
        <f t="shared" si="147"/>
        <v>0</v>
      </c>
      <c r="AB84" t="b">
        <f t="shared" si="147"/>
        <v>0</v>
      </c>
      <c r="AC84" t="b">
        <v>0</v>
      </c>
      <c r="BG84" s="30"/>
    </row>
    <row r="85" spans="19:59" x14ac:dyDescent="0.2">
      <c r="T85" t="b">
        <f t="shared" ref="T85:T87" si="148">IF(I55="",$H55,I55)</f>
        <v>0</v>
      </c>
      <c r="U85" t="b">
        <f t="shared" ref="U85:U87" si="149">IF(J55="",$H55,J55)</f>
        <v>0</v>
      </c>
      <c r="V85" t="b">
        <f t="shared" ref="V85:V87" si="150">IF(K55="",$H55,K55)</f>
        <v>0</v>
      </c>
      <c r="W85" t="b">
        <f t="shared" ref="W85:W87" si="151">IF(L55="",$H55,L55)</f>
        <v>0</v>
      </c>
      <c r="X85" t="b">
        <f t="shared" ref="X85:X87" si="152">IF(M55="",$H55,M55)</f>
        <v>0</v>
      </c>
      <c r="Y85" t="b">
        <f t="shared" ref="Y85:Y87" si="153">IF(N55="",$H55,N55)</f>
        <v>0</v>
      </c>
      <c r="Z85" t="b">
        <f t="shared" ref="Z85:Z87" si="154">IF(O55="",$H55,O55)</f>
        <v>0</v>
      </c>
      <c r="AA85" t="b">
        <f t="shared" ref="AA85:AB87" si="155">IF(P55="",$H55,P55)</f>
        <v>0</v>
      </c>
      <c r="AB85" t="b">
        <f t="shared" si="155"/>
        <v>0</v>
      </c>
      <c r="AC85" t="b">
        <v>0</v>
      </c>
      <c r="BG85" s="30"/>
    </row>
    <row r="86" spans="19:59" x14ac:dyDescent="0.2">
      <c r="T86" t="b">
        <f t="shared" si="148"/>
        <v>1</v>
      </c>
      <c r="U86" t="b">
        <f t="shared" si="149"/>
        <v>1</v>
      </c>
      <c r="V86" t="b">
        <f t="shared" si="150"/>
        <v>1</v>
      </c>
      <c r="W86" t="b">
        <f t="shared" si="151"/>
        <v>1</v>
      </c>
      <c r="X86" t="b">
        <f t="shared" si="152"/>
        <v>1</v>
      </c>
      <c r="Y86" t="b">
        <f t="shared" si="153"/>
        <v>1</v>
      </c>
      <c r="Z86" t="b">
        <f>IF(O56="",$H56,O56)</f>
        <v>1</v>
      </c>
      <c r="AA86" t="b">
        <f t="shared" si="155"/>
        <v>0</v>
      </c>
      <c r="AB86" t="b">
        <f t="shared" si="155"/>
        <v>1</v>
      </c>
      <c r="AC86" t="b">
        <v>0</v>
      </c>
      <c r="BG86" s="30"/>
    </row>
    <row r="87" spans="19:59" x14ac:dyDescent="0.2">
      <c r="T87" t="b">
        <f t="shared" si="148"/>
        <v>0</v>
      </c>
      <c r="U87" t="b">
        <f t="shared" si="149"/>
        <v>0</v>
      </c>
      <c r="V87" t="b">
        <f t="shared" si="150"/>
        <v>0</v>
      </c>
      <c r="W87" t="b">
        <f t="shared" si="151"/>
        <v>0</v>
      </c>
      <c r="X87" t="b">
        <f t="shared" si="152"/>
        <v>0</v>
      </c>
      <c r="Y87" t="b">
        <f t="shared" si="153"/>
        <v>0</v>
      </c>
      <c r="Z87" t="b">
        <f t="shared" si="154"/>
        <v>0</v>
      </c>
      <c r="AA87" t="b">
        <f t="shared" si="155"/>
        <v>1</v>
      </c>
      <c r="AB87" t="b">
        <f t="shared" si="155"/>
        <v>0</v>
      </c>
      <c r="AC87" t="b">
        <v>0</v>
      </c>
      <c r="BG87" s="30"/>
    </row>
    <row r="90" spans="19:59" x14ac:dyDescent="0.2">
      <c r="S90" t="str">
        <f>G58</f>
        <v>Q1.13</v>
      </c>
      <c r="T90" t="b">
        <f t="shared" ref="T90:AB90" si="156">IF(I58="",$H58,I58)</f>
        <v>0</v>
      </c>
      <c r="U90" t="b">
        <f t="shared" si="156"/>
        <v>0</v>
      </c>
      <c r="V90" t="b">
        <f t="shared" si="156"/>
        <v>0</v>
      </c>
      <c r="W90" t="b">
        <f t="shared" si="156"/>
        <v>0</v>
      </c>
      <c r="X90" t="b">
        <f t="shared" si="156"/>
        <v>0</v>
      </c>
      <c r="Y90" t="b">
        <f t="shared" si="156"/>
        <v>0</v>
      </c>
      <c r="Z90" t="b">
        <f t="shared" si="156"/>
        <v>0</v>
      </c>
      <c r="AA90" t="b">
        <f t="shared" si="156"/>
        <v>0</v>
      </c>
      <c r="AB90" t="b">
        <f t="shared" si="156"/>
        <v>0</v>
      </c>
      <c r="AC90" t="b">
        <v>0</v>
      </c>
    </row>
    <row r="91" spans="19:59" x14ac:dyDescent="0.2">
      <c r="T91" t="b">
        <f t="shared" ref="T91:T93" si="157">IF(I59="",$H59,I59)</f>
        <v>0</v>
      </c>
      <c r="U91" t="b">
        <f t="shared" ref="U91:U93" si="158">IF(J59="",$H59,J59)</f>
        <v>0</v>
      </c>
      <c r="V91" t="b">
        <f t="shared" ref="V91:V93" si="159">IF(K59="",$H59,K59)</f>
        <v>0</v>
      </c>
      <c r="W91" t="b">
        <f t="shared" ref="W91:W93" si="160">IF(L59="",$H59,L59)</f>
        <v>0</v>
      </c>
      <c r="X91" t="b">
        <f t="shared" ref="X91:X93" si="161">IF(M59="",$H59,M59)</f>
        <v>0</v>
      </c>
      <c r="Y91" t="b">
        <f t="shared" ref="Y91:Y92" si="162">IF(N59="",$H59,N59)</f>
        <v>0</v>
      </c>
      <c r="Z91" t="b">
        <f t="shared" ref="Z91:Z93" si="163">IF(O59="",$H59,O59)</f>
        <v>0</v>
      </c>
      <c r="AA91" t="b">
        <f t="shared" ref="AA91:AB93" si="164">IF(P59="",$H59,P59)</f>
        <v>0</v>
      </c>
      <c r="AB91" t="b">
        <f t="shared" si="164"/>
        <v>0</v>
      </c>
      <c r="AC91" t="b">
        <v>0</v>
      </c>
    </row>
    <row r="92" spans="19:59" x14ac:dyDescent="0.2">
      <c r="T92" t="b">
        <f t="shared" si="157"/>
        <v>1</v>
      </c>
      <c r="U92" t="b">
        <f t="shared" si="158"/>
        <v>1</v>
      </c>
      <c r="V92" t="b">
        <f t="shared" si="159"/>
        <v>1</v>
      </c>
      <c r="W92" t="b">
        <f t="shared" si="160"/>
        <v>1</v>
      </c>
      <c r="X92" t="b">
        <f t="shared" si="161"/>
        <v>1</v>
      </c>
      <c r="Y92" t="b">
        <f t="shared" si="162"/>
        <v>1</v>
      </c>
      <c r="Z92" t="b">
        <f t="shared" si="163"/>
        <v>1</v>
      </c>
      <c r="AA92" t="b">
        <f t="shared" si="164"/>
        <v>1</v>
      </c>
      <c r="AB92" t="b">
        <f t="shared" si="164"/>
        <v>1</v>
      </c>
      <c r="AC92" t="b">
        <v>0</v>
      </c>
    </row>
    <row r="93" spans="19:59" x14ac:dyDescent="0.2">
      <c r="T93" t="b">
        <f t="shared" si="157"/>
        <v>0</v>
      </c>
      <c r="U93" t="b">
        <f t="shared" si="158"/>
        <v>0</v>
      </c>
      <c r="V93" t="b">
        <f t="shared" si="159"/>
        <v>0</v>
      </c>
      <c r="W93" t="b">
        <f t="shared" si="160"/>
        <v>0</v>
      </c>
      <c r="X93" t="b">
        <f t="shared" si="161"/>
        <v>0</v>
      </c>
      <c r="Y93" t="b">
        <f>IF(N61="",$H61,N61)</f>
        <v>0</v>
      </c>
      <c r="Z93" t="b">
        <f t="shared" si="163"/>
        <v>0</v>
      </c>
      <c r="AA93" t="b">
        <f t="shared" si="164"/>
        <v>0</v>
      </c>
      <c r="AB93" t="b">
        <f t="shared" si="164"/>
        <v>0</v>
      </c>
      <c r="AC93" t="b">
        <v>0</v>
      </c>
    </row>
    <row r="96" spans="19:59" x14ac:dyDescent="0.2">
      <c r="S96" t="str">
        <f>G62</f>
        <v>Q1.14</v>
      </c>
      <c r="T96" t="b">
        <f t="shared" ref="T96:AB96" si="165">IF(I62="",$H62,I62)</f>
        <v>0</v>
      </c>
      <c r="U96" t="b">
        <f t="shared" si="165"/>
        <v>0</v>
      </c>
      <c r="V96" t="b">
        <f t="shared" si="165"/>
        <v>0</v>
      </c>
      <c r="W96" t="b">
        <f t="shared" si="165"/>
        <v>0</v>
      </c>
      <c r="X96" t="b">
        <f t="shared" si="165"/>
        <v>0</v>
      </c>
      <c r="Y96" t="b">
        <f t="shared" si="165"/>
        <v>0</v>
      </c>
      <c r="Z96" t="b">
        <f t="shared" si="165"/>
        <v>0</v>
      </c>
      <c r="AA96" t="b">
        <f t="shared" si="165"/>
        <v>0</v>
      </c>
      <c r="AB96" t="b">
        <f t="shared" si="165"/>
        <v>0</v>
      </c>
      <c r="AC96" t="b">
        <v>0</v>
      </c>
    </row>
    <row r="97" spans="19:29" x14ac:dyDescent="0.2">
      <c r="T97" t="b">
        <f t="shared" ref="T97:T99" si="166">IF(I63="",$H63,I63)</f>
        <v>0</v>
      </c>
      <c r="U97" t="b">
        <f t="shared" ref="U97:U99" si="167">IF(J63="",$H63,J63)</f>
        <v>1</v>
      </c>
      <c r="V97" t="b">
        <f t="shared" ref="V97:V99" si="168">IF(K63="",$H63,K63)</f>
        <v>0</v>
      </c>
      <c r="W97" t="b">
        <f t="shared" ref="W97:W99" si="169">IF(L63="",$H63,L63)</f>
        <v>0</v>
      </c>
      <c r="X97" t="b">
        <f t="shared" ref="X97:X99" si="170">IF(M63="",$H63,M63)</f>
        <v>1</v>
      </c>
      <c r="Y97" t="b">
        <f t="shared" ref="Y97:Y99" si="171">IF(N63="",$H63,N63)</f>
        <v>0</v>
      </c>
      <c r="Z97" t="b">
        <f t="shared" ref="Z97:Z99" si="172">IF(O63="",$H63,O63)</f>
        <v>1</v>
      </c>
      <c r="AA97" t="b">
        <f t="shared" ref="AA97:AB99" si="173">IF(P63="",$H63,P63)</f>
        <v>0</v>
      </c>
      <c r="AB97" t="b">
        <f t="shared" si="173"/>
        <v>0</v>
      </c>
      <c r="AC97" t="b">
        <v>0</v>
      </c>
    </row>
    <row r="98" spans="19:29" x14ac:dyDescent="0.2">
      <c r="T98" t="b">
        <f t="shared" si="166"/>
        <v>1</v>
      </c>
      <c r="U98" t="b">
        <f t="shared" si="167"/>
        <v>0</v>
      </c>
      <c r="V98" t="b">
        <f t="shared" si="168"/>
        <v>1</v>
      </c>
      <c r="W98" t="b">
        <f t="shared" si="169"/>
        <v>1</v>
      </c>
      <c r="X98" t="b">
        <f t="shared" si="170"/>
        <v>0</v>
      </c>
      <c r="Y98" t="b">
        <f t="shared" si="171"/>
        <v>1</v>
      </c>
      <c r="Z98" t="b">
        <f t="shared" si="172"/>
        <v>0</v>
      </c>
      <c r="AA98" t="b">
        <f t="shared" si="173"/>
        <v>1</v>
      </c>
      <c r="AB98" t="b">
        <f t="shared" si="173"/>
        <v>1</v>
      </c>
      <c r="AC98" t="b">
        <v>0</v>
      </c>
    </row>
    <row r="99" spans="19:29" x14ac:dyDescent="0.2">
      <c r="T99" t="b">
        <f t="shared" si="166"/>
        <v>0</v>
      </c>
      <c r="U99" t="b">
        <f t="shared" si="167"/>
        <v>0</v>
      </c>
      <c r="V99" t="b">
        <f t="shared" si="168"/>
        <v>0</v>
      </c>
      <c r="W99" t="b">
        <f t="shared" si="169"/>
        <v>0</v>
      </c>
      <c r="X99" t="b">
        <f t="shared" si="170"/>
        <v>0</v>
      </c>
      <c r="Y99" t="b">
        <f t="shared" si="171"/>
        <v>0</v>
      </c>
      <c r="Z99" t="b">
        <f t="shared" si="172"/>
        <v>0</v>
      </c>
      <c r="AA99" t="b">
        <f t="shared" si="173"/>
        <v>0</v>
      </c>
      <c r="AB99" t="b">
        <f t="shared" si="173"/>
        <v>0</v>
      </c>
      <c r="AC99" t="b">
        <v>0</v>
      </c>
    </row>
    <row r="104" spans="19:29" x14ac:dyDescent="0.2">
      <c r="S104" t="str">
        <f>G66</f>
        <v>Q1.15</v>
      </c>
      <c r="T104" t="b">
        <f t="shared" ref="T104:AB104" si="174">IF(I66="",$H66,I66)</f>
        <v>0</v>
      </c>
      <c r="U104" t="b">
        <f t="shared" si="174"/>
        <v>0</v>
      </c>
      <c r="V104" t="b">
        <f t="shared" si="174"/>
        <v>0</v>
      </c>
      <c r="W104" t="b">
        <f t="shared" si="174"/>
        <v>0</v>
      </c>
      <c r="X104" t="b">
        <f t="shared" si="174"/>
        <v>0</v>
      </c>
      <c r="Y104" t="b">
        <f t="shared" si="174"/>
        <v>0</v>
      </c>
      <c r="Z104" t="b">
        <f t="shared" si="174"/>
        <v>0</v>
      </c>
      <c r="AA104" t="b">
        <f t="shared" si="174"/>
        <v>0</v>
      </c>
      <c r="AB104" t="b">
        <f t="shared" si="174"/>
        <v>0</v>
      </c>
      <c r="AC104" t="b">
        <v>0</v>
      </c>
    </row>
    <row r="105" spans="19:29" x14ac:dyDescent="0.2">
      <c r="T105" t="b">
        <f t="shared" ref="T105:T107" si="175">IF(I67="",$H67,I67)</f>
        <v>0</v>
      </c>
      <c r="U105" t="b">
        <f t="shared" ref="U105:U107" si="176">IF(J67="",$H67,J67)</f>
        <v>0</v>
      </c>
      <c r="V105" t="b">
        <f t="shared" ref="V105:V107" si="177">IF(K67="",$H67,K67)</f>
        <v>0</v>
      </c>
      <c r="W105" t="b">
        <f t="shared" ref="W105:W107" si="178">IF(L67="",$H67,L67)</f>
        <v>0</v>
      </c>
      <c r="X105" t="b">
        <f t="shared" ref="X105:X107" si="179">IF(M67="",$H67,M67)</f>
        <v>0</v>
      </c>
      <c r="Y105" t="b">
        <f t="shared" ref="Y105:Y107" si="180">IF(N67="",$H67,N67)</f>
        <v>0</v>
      </c>
      <c r="Z105" t="b">
        <f t="shared" ref="Z105:Z107" si="181">IF(O67="",$H67,O67)</f>
        <v>0</v>
      </c>
      <c r="AA105" t="b">
        <f t="shared" ref="AA105:AB107" si="182">IF(P67="",$H67,P67)</f>
        <v>0</v>
      </c>
      <c r="AB105" t="b">
        <f t="shared" si="182"/>
        <v>0</v>
      </c>
      <c r="AC105" t="b">
        <v>0</v>
      </c>
    </row>
    <row r="106" spans="19:29" x14ac:dyDescent="0.2">
      <c r="T106" t="b">
        <f t="shared" si="175"/>
        <v>1</v>
      </c>
      <c r="U106" t="b">
        <f t="shared" si="176"/>
        <v>1</v>
      </c>
      <c r="V106" t="b">
        <f t="shared" si="177"/>
        <v>0</v>
      </c>
      <c r="W106" t="b">
        <f t="shared" si="178"/>
        <v>1</v>
      </c>
      <c r="X106" t="b">
        <f t="shared" si="179"/>
        <v>1</v>
      </c>
      <c r="Y106" t="b">
        <f t="shared" si="180"/>
        <v>1</v>
      </c>
      <c r="Z106" t="b">
        <f t="shared" si="181"/>
        <v>1</v>
      </c>
      <c r="AA106" t="b">
        <f t="shared" si="182"/>
        <v>1</v>
      </c>
      <c r="AB106" t="b">
        <f t="shared" si="182"/>
        <v>0</v>
      </c>
      <c r="AC106" t="b">
        <v>0</v>
      </c>
    </row>
    <row r="107" spans="19:29" x14ac:dyDescent="0.2">
      <c r="T107" t="b">
        <f t="shared" si="175"/>
        <v>0</v>
      </c>
      <c r="U107" t="b">
        <f t="shared" si="176"/>
        <v>0</v>
      </c>
      <c r="V107" t="b">
        <f t="shared" si="177"/>
        <v>1</v>
      </c>
      <c r="W107" t="b">
        <f t="shared" si="178"/>
        <v>0</v>
      </c>
      <c r="X107" t="b">
        <f t="shared" si="179"/>
        <v>0</v>
      </c>
      <c r="Y107" t="b">
        <f t="shared" si="180"/>
        <v>0</v>
      </c>
      <c r="Z107" t="b">
        <f t="shared" si="181"/>
        <v>0</v>
      </c>
      <c r="AA107" t="b">
        <f t="shared" si="182"/>
        <v>0</v>
      </c>
      <c r="AB107" t="b">
        <f t="shared" si="182"/>
        <v>1</v>
      </c>
      <c r="AC107" t="b">
        <v>0</v>
      </c>
    </row>
    <row r="112" spans="19:29" x14ac:dyDescent="0.2">
      <c r="S112" t="str">
        <f>G70</f>
        <v>Q1.16</v>
      </c>
      <c r="T112" t="b">
        <f t="shared" ref="T112:AB112" si="183">IF(I70="",$H70,I70)</f>
        <v>0</v>
      </c>
      <c r="U112" t="b">
        <f t="shared" si="183"/>
        <v>0</v>
      </c>
      <c r="V112" t="b">
        <f t="shared" si="183"/>
        <v>0</v>
      </c>
      <c r="W112" t="b">
        <f t="shared" si="183"/>
        <v>0</v>
      </c>
      <c r="X112" t="b">
        <f t="shared" si="183"/>
        <v>0</v>
      </c>
      <c r="Y112" t="b">
        <f t="shared" si="183"/>
        <v>0</v>
      </c>
      <c r="Z112" t="b">
        <f t="shared" si="183"/>
        <v>0</v>
      </c>
      <c r="AA112" t="b">
        <f t="shared" si="183"/>
        <v>0</v>
      </c>
      <c r="AB112" t="b">
        <f t="shared" si="183"/>
        <v>0</v>
      </c>
      <c r="AC112" t="b">
        <v>0</v>
      </c>
    </row>
    <row r="113" spans="1:61" x14ac:dyDescent="0.2">
      <c r="T113" t="b">
        <f t="shared" ref="T113:T115" si="184">IF(I71="",$H71,I71)</f>
        <v>0</v>
      </c>
      <c r="U113" t="b">
        <f t="shared" ref="U113:U115" si="185">IF(J71="",$H71,J71)</f>
        <v>0</v>
      </c>
      <c r="V113" t="b">
        <f t="shared" ref="V113:V115" si="186">IF(K71="",$H71,K71)</f>
        <v>0</v>
      </c>
      <c r="W113" t="b">
        <f t="shared" ref="W113:W115" si="187">IF(L71="",$H71,L71)</f>
        <v>0</v>
      </c>
      <c r="X113" t="b">
        <f t="shared" ref="X113:X115" si="188">IF(M71="",$H71,M71)</f>
        <v>0</v>
      </c>
      <c r="Y113" t="b">
        <f t="shared" ref="Y113:Y115" si="189">IF(N71="",$H71,N71)</f>
        <v>0</v>
      </c>
      <c r="Z113" t="b">
        <f t="shared" ref="Z113:Z115" si="190">IF(O71="",$H71,O71)</f>
        <v>0</v>
      </c>
      <c r="AA113" t="b">
        <f t="shared" ref="AA113:AB115" si="191">IF(P71="",$H71,P71)</f>
        <v>0</v>
      </c>
      <c r="AB113" t="b">
        <f t="shared" si="191"/>
        <v>0</v>
      </c>
      <c r="AC113" t="b">
        <v>0</v>
      </c>
    </row>
    <row r="114" spans="1:61" x14ac:dyDescent="0.2">
      <c r="T114" t="b">
        <f t="shared" si="184"/>
        <v>1</v>
      </c>
      <c r="U114" t="b">
        <f t="shared" si="185"/>
        <v>1</v>
      </c>
      <c r="V114" t="b">
        <f t="shared" si="186"/>
        <v>1</v>
      </c>
      <c r="W114" t="b">
        <f t="shared" si="187"/>
        <v>1</v>
      </c>
      <c r="X114" t="b">
        <f t="shared" si="188"/>
        <v>1</v>
      </c>
      <c r="Y114" t="b">
        <f t="shared" si="189"/>
        <v>1</v>
      </c>
      <c r="Z114" t="b">
        <f t="shared" si="190"/>
        <v>1</v>
      </c>
      <c r="AA114" t="b">
        <f t="shared" si="191"/>
        <v>1</v>
      </c>
      <c r="AB114" t="b">
        <f t="shared" si="191"/>
        <v>1</v>
      </c>
      <c r="AC114" t="b">
        <v>0</v>
      </c>
    </row>
    <row r="115" spans="1:61" x14ac:dyDescent="0.2">
      <c r="T115" t="b">
        <f t="shared" si="184"/>
        <v>0</v>
      </c>
      <c r="U115" t="b">
        <f t="shared" si="185"/>
        <v>0</v>
      </c>
      <c r="V115" t="b">
        <f t="shared" si="186"/>
        <v>0</v>
      </c>
      <c r="W115" t="b">
        <f t="shared" si="187"/>
        <v>0</v>
      </c>
      <c r="X115" t="b">
        <f t="shared" si="188"/>
        <v>0</v>
      </c>
      <c r="Y115" t="b">
        <f t="shared" si="189"/>
        <v>0</v>
      </c>
      <c r="Z115" t="b">
        <f t="shared" si="190"/>
        <v>0</v>
      </c>
      <c r="AA115" t="b">
        <f t="shared" si="191"/>
        <v>0</v>
      </c>
      <c r="AB115" t="b">
        <f>IF(Q73="",$H73,Q73)</f>
        <v>0</v>
      </c>
      <c r="AC115" t="b">
        <v>0</v>
      </c>
    </row>
    <row r="117" spans="1:61" s="3" customFormat="1" x14ac:dyDescent="0.2">
      <c r="A117" s="3" t="s">
        <v>38</v>
      </c>
      <c r="BI117" s="103"/>
    </row>
    <row r="121" spans="1:61" x14ac:dyDescent="0.2">
      <c r="I121" t="s">
        <v>51</v>
      </c>
      <c r="O121" s="6"/>
      <c r="P121" s="6"/>
      <c r="Q121" s="6"/>
      <c r="T121" t="s">
        <v>35</v>
      </c>
      <c r="AG121" s="2" t="s">
        <v>171</v>
      </c>
      <c r="AH121" s="2"/>
      <c r="AI121" s="2"/>
      <c r="AK121" t="s">
        <v>45</v>
      </c>
    </row>
    <row r="122" spans="1:61" x14ac:dyDescent="0.2">
      <c r="B122" t="s">
        <v>15</v>
      </c>
      <c r="F122" t="s">
        <v>33</v>
      </c>
      <c r="H122" t="s">
        <v>34</v>
      </c>
      <c r="I122" t="s">
        <v>0</v>
      </c>
      <c r="J122" t="s">
        <v>1</v>
      </c>
      <c r="K122" t="s">
        <v>2</v>
      </c>
      <c r="L122" t="s">
        <v>7</v>
      </c>
      <c r="M122" t="s">
        <v>350</v>
      </c>
      <c r="N122" t="s">
        <v>3</v>
      </c>
      <c r="O122" t="s">
        <v>4</v>
      </c>
      <c r="P122" t="s">
        <v>5</v>
      </c>
      <c r="Q122" t="s">
        <v>351</v>
      </c>
      <c r="T122" t="str">
        <f>I122</f>
        <v>ISO9001</v>
      </c>
      <c r="U122" t="str">
        <f t="shared" ref="U122" si="192">J122</f>
        <v>ISO14001</v>
      </c>
      <c r="V122" t="str">
        <f t="shared" ref="V122" si="193">K122</f>
        <v>ISO26000</v>
      </c>
      <c r="W122" t="str">
        <f>L122</f>
        <v>ISO45001</v>
      </c>
      <c r="X122" t="str">
        <f>M122</f>
        <v>ISO50001</v>
      </c>
      <c r="Y122" t="str">
        <f t="shared" ref="Y122" si="194">N122</f>
        <v>EMAS</v>
      </c>
      <c r="Z122" t="str">
        <f t="shared" ref="Z122" si="195">O122</f>
        <v>RC14001</v>
      </c>
      <c r="AA122" t="str">
        <f t="shared" ref="AA122:AB122" si="196">P122</f>
        <v>RCMS</v>
      </c>
      <c r="AB122" t="str">
        <f t="shared" si="196"/>
        <v>GHS</v>
      </c>
      <c r="AC122" t="s">
        <v>36</v>
      </c>
      <c r="AE122" t="s">
        <v>43</v>
      </c>
      <c r="AG122" t="str">
        <f>IF(SUM(AG124:AG173)=100,"ok","error")</f>
        <v>ok</v>
      </c>
      <c r="AH122" t="str">
        <f>IF(SUM(AH124:AH173)/COUNT(AG124:AG173)=100,"ok","error")</f>
        <v>ok</v>
      </c>
      <c r="AK122" t="s">
        <v>44</v>
      </c>
      <c r="AL122" t="s">
        <v>6</v>
      </c>
      <c r="AO122" t="s">
        <v>68</v>
      </c>
      <c r="AU122" t="s">
        <v>53</v>
      </c>
      <c r="BF122" t="s">
        <v>67</v>
      </c>
    </row>
    <row r="123" spans="1:61" x14ac:dyDescent="0.2">
      <c r="AL123" s="38">
        <f>(AK124*AG124+AK135*AG135+AK150*AG150+AK153*AG153+AG160*AK160)/100</f>
        <v>3.2222222222222223</v>
      </c>
      <c r="AV123" t="str">
        <f>I122</f>
        <v>ISO9001</v>
      </c>
      <c r="AW123" t="str">
        <f t="shared" ref="AW123" si="197">J122</f>
        <v>ISO14001</v>
      </c>
      <c r="AX123" t="str">
        <f t="shared" ref="AX123" si="198">K122</f>
        <v>ISO26000</v>
      </c>
      <c r="AY123" t="str">
        <f>L122</f>
        <v>ISO45001</v>
      </c>
      <c r="AZ123" t="str">
        <f>M122</f>
        <v>ISO50001</v>
      </c>
      <c r="BA123" t="str">
        <f t="shared" ref="BA123" si="199">N122</f>
        <v>EMAS</v>
      </c>
      <c r="BB123" t="str">
        <f t="shared" ref="BB123" si="200">O122</f>
        <v>RC14001</v>
      </c>
      <c r="BC123" t="str">
        <f t="shared" ref="BC123" si="201">P122</f>
        <v>RCMS</v>
      </c>
      <c r="BD123" t="s">
        <v>351</v>
      </c>
    </row>
    <row r="124" spans="1:61" x14ac:dyDescent="0.2">
      <c r="B124" t="str">
        <f>'Chapter 2'!C6</f>
        <v>Q2.1</v>
      </c>
      <c r="C124" s="8">
        <f>IF('Chapter 2'!K7,1,IF('Chapter 2'!K8,2,IF('Chapter 2'!K9,3,IF('Chapter 2'!K10,4,""))))</f>
        <v>3</v>
      </c>
      <c r="D124" s="10" t="s">
        <v>29</v>
      </c>
      <c r="G124" t="str">
        <f>B124</f>
        <v>Q2.1</v>
      </c>
      <c r="H124" t="b">
        <f>'Chapter 2'!K7</f>
        <v>0</v>
      </c>
      <c r="I124" s="11"/>
      <c r="J124" s="11"/>
      <c r="K124" s="11"/>
      <c r="L124" s="11" t="b">
        <v>0</v>
      </c>
      <c r="M124" s="11"/>
      <c r="N124" s="11"/>
      <c r="O124" s="11" t="b">
        <v>0</v>
      </c>
      <c r="P124" s="11"/>
      <c r="Q124" s="11"/>
      <c r="R124" s="16"/>
      <c r="S124" t="str">
        <f>G124</f>
        <v>Q2.1</v>
      </c>
      <c r="T124" t="b">
        <f>IF(I124="",$H124,I124)</f>
        <v>0</v>
      </c>
      <c r="U124" t="b">
        <f t="shared" ref="U124:U127" si="202">IF(J124="",$H124,J124)</f>
        <v>0</v>
      </c>
      <c r="V124" t="b">
        <f t="shared" ref="V124:V127" si="203">IF(K124="",$H124,K124)</f>
        <v>0</v>
      </c>
      <c r="W124" t="b">
        <f t="shared" ref="W124:W125" si="204">IF(L124="",$H124,L124)</f>
        <v>0</v>
      </c>
      <c r="X124" t="b">
        <f>IF(M124="",$H124,M124)</f>
        <v>0</v>
      </c>
      <c r="Y124" t="b">
        <f t="shared" ref="Y124:Y127" si="205">IF(N124="",$H124,N124)</f>
        <v>0</v>
      </c>
      <c r="Z124" t="b">
        <f t="shared" ref="Z124:Z127" si="206">IF(O124="",$H124,O124)</f>
        <v>0</v>
      </c>
      <c r="AA124" t="b">
        <f t="shared" ref="AA124:AB126" si="207">IF(P124="",$H124,P124)</f>
        <v>0</v>
      </c>
      <c r="AB124" t="b">
        <f t="shared" si="207"/>
        <v>0</v>
      </c>
      <c r="AC124" t="b">
        <v>0</v>
      </c>
      <c r="AE124" t="str">
        <f>'Chapter 2'!B4</f>
        <v>Bezpečnost a ochrana zdraví při práci</v>
      </c>
      <c r="AG124" s="37">
        <f>10/45*100</f>
        <v>22.222222222222221</v>
      </c>
      <c r="AH124" s="11"/>
      <c r="AK124" s="29">
        <f>(C124*AH125+C125*AH126+C126*AH127+C127*AH128+C128*AH129+C129*AH130+C130*AH131+C131*AH132+C132*AH133+C133*AH134)/100</f>
        <v>3.6</v>
      </c>
      <c r="AO124" t="str">
        <f>B124</f>
        <v>Q2.1</v>
      </c>
      <c r="AP124" s="12">
        <v>1</v>
      </c>
      <c r="AQ124" t="str">
        <f>IF(C124&lt;AP124,"major issue","ok")</f>
        <v>ok</v>
      </c>
      <c r="AR124">
        <f>IF(AQ124&lt;&gt;"ok",1,0)</f>
        <v>0</v>
      </c>
      <c r="AU124" t="str">
        <f>AO124</f>
        <v>Q2.1</v>
      </c>
      <c r="AV124" s="40" t="str">
        <f>IF(I124,1,IF(I125,2,IF(I126,3,IF(I127,4,"-"))))</f>
        <v>-</v>
      </c>
      <c r="AW124" s="40" t="str">
        <f t="shared" ref="AW124" si="208">IF(J124,1,IF(J125,2,IF(J126,3,IF(J127,4,"-"))))</f>
        <v>-</v>
      </c>
      <c r="AX124" s="40" t="str">
        <f t="shared" ref="AX124" si="209">IF(K124,1,IF(K125,2,IF(K126,3,IF(K127,4,"-"))))</f>
        <v>-</v>
      </c>
      <c r="AY124" s="40">
        <f>IF(L124,1,IF(L125,2,IF(L126,3,IF(L127,4,"-"))))</f>
        <v>2</v>
      </c>
      <c r="AZ124" s="40" t="str">
        <f>IF(M124,1,IF(M125,2,IF(M126,3,IF(M127,4,"-"))))</f>
        <v>-</v>
      </c>
      <c r="BA124" s="40" t="str">
        <f t="shared" ref="BA124" si="210">IF(N124,1,IF(N125,2,IF(N126,3,IF(N127,4,"-"))))</f>
        <v>-</v>
      </c>
      <c r="BB124" s="40">
        <f t="shared" ref="BB124" si="211">IF(O124,1,IF(O125,2,IF(O126,3,IF(O127,4,"-"))))</f>
        <v>2</v>
      </c>
      <c r="BC124" s="40" t="str">
        <f t="shared" ref="BC124:BD124" si="212">IF(P124,1,IF(P125,2,IF(P126,3,IF(P127,4,"-"))))</f>
        <v>-</v>
      </c>
      <c r="BD124" s="40" t="str">
        <f t="shared" si="212"/>
        <v>-</v>
      </c>
      <c r="BF124" t="str">
        <f>G124</f>
        <v>Q2.1</v>
      </c>
      <c r="BG124" s="30" t="str">
        <f t="shared" ref="BG124:BG187" si="213">CONCATENATE(BF124,BH124)</f>
        <v>Q2.1NEPRAVDA</v>
      </c>
      <c r="BH124" t="b">
        <f>H124</f>
        <v>0</v>
      </c>
      <c r="BI124" s="1" t="s">
        <v>324</v>
      </c>
    </row>
    <row r="125" spans="1:61" x14ac:dyDescent="0.2">
      <c r="B125" t="str">
        <f>'Chapter 2'!C12</f>
        <v>Q2.2</v>
      </c>
      <c r="C125" s="8">
        <f>IF('Chapter 2'!K13,1,IF('Chapter 2'!K14,2,IF('Chapter 2'!K15,3,IF('Chapter 2'!K16,4,""))))</f>
        <v>4</v>
      </c>
      <c r="D125" s="10" t="s">
        <v>29</v>
      </c>
      <c r="H125" t="b">
        <f>'Chapter 2'!K8</f>
        <v>0</v>
      </c>
      <c r="I125" s="11"/>
      <c r="J125" s="11"/>
      <c r="K125" s="11"/>
      <c r="L125" s="11" t="b">
        <v>1</v>
      </c>
      <c r="M125" s="11"/>
      <c r="N125" s="11"/>
      <c r="O125" s="11" t="b">
        <v>1</v>
      </c>
      <c r="P125" s="11"/>
      <c r="Q125" s="11"/>
      <c r="R125" s="16"/>
      <c r="T125" t="b">
        <f>IF(I125="",$H125,I125)</f>
        <v>0</v>
      </c>
      <c r="U125" t="b">
        <f t="shared" si="202"/>
        <v>0</v>
      </c>
      <c r="V125" t="b">
        <f t="shared" si="203"/>
        <v>0</v>
      </c>
      <c r="W125" t="b">
        <f t="shared" si="204"/>
        <v>1</v>
      </c>
      <c r="X125" t="b">
        <f t="shared" ref="X125:X127" si="214">IF(M125="",$H125,M125)</f>
        <v>0</v>
      </c>
      <c r="Y125" t="b">
        <f t="shared" si="205"/>
        <v>0</v>
      </c>
      <c r="Z125" t="b">
        <f t="shared" si="206"/>
        <v>1</v>
      </c>
      <c r="AA125" t="b">
        <f t="shared" si="207"/>
        <v>0</v>
      </c>
      <c r="AB125" t="b">
        <f t="shared" si="207"/>
        <v>0</v>
      </c>
      <c r="AC125" t="b">
        <v>0</v>
      </c>
      <c r="AF125" t="str">
        <f>B124</f>
        <v>Q2.1</v>
      </c>
      <c r="AG125" s="11"/>
      <c r="AH125" s="11">
        <v>10</v>
      </c>
      <c r="AK125" s="9"/>
      <c r="AO125" t="str">
        <f t="shared" ref="AO125:AO167" si="215">B125</f>
        <v>Q2.2</v>
      </c>
      <c r="AP125" s="12">
        <v>1</v>
      </c>
      <c r="AQ125" t="str">
        <f t="shared" ref="AQ125:AQ167" si="216">IF(C125&lt;AP125,"major issue","ok")</f>
        <v>ok</v>
      </c>
      <c r="AR125">
        <f t="shared" ref="AR125:AR139" si="217">IF(AQ125&lt;&gt;"ok",1,0)</f>
        <v>0</v>
      </c>
      <c r="AU125" t="str">
        <f t="shared" ref="AU125:AU168" si="218">AO125</f>
        <v>Q2.2</v>
      </c>
      <c r="AV125" s="40" t="str">
        <f>IF(I128,1,IF(I129,2,IF(I130,3,IF(I131,4,"-"))))</f>
        <v>-</v>
      </c>
      <c r="AW125" s="40" t="str">
        <f t="shared" ref="AW125" si="219">IF(J128,1,IF(J129,2,IF(J130,3,IF(J131,4,"-"))))</f>
        <v>-</v>
      </c>
      <c r="AX125" s="40" t="str">
        <f t="shared" ref="AX125" si="220">IF(K128,1,IF(K129,2,IF(K130,3,IF(K131,4,"-"))))</f>
        <v>-</v>
      </c>
      <c r="AY125" s="40">
        <f>IF(L128,1,IF(L129,2,IF(L130,3,IF(L131,4,"-"))))</f>
        <v>2</v>
      </c>
      <c r="AZ125" s="40" t="str">
        <f>IF(M128,1,IF(M129,2,IF(M130,3,IF(M131,4,"-"))))</f>
        <v>-</v>
      </c>
      <c r="BA125" s="40" t="str">
        <f t="shared" ref="BA125" si="221">IF(N128,1,IF(N129,2,IF(N130,3,IF(N131,4,"-"))))</f>
        <v>-</v>
      </c>
      <c r="BB125" s="40" t="str">
        <f t="shared" ref="BB125" si="222">IF(O128,1,IF(O129,2,IF(O130,3,IF(O131,4,"-"))))</f>
        <v>-</v>
      </c>
      <c r="BC125" s="40" t="str">
        <f t="shared" ref="BC125:BD125" si="223">IF(P128,1,IF(P129,2,IF(P130,3,IF(P131,4,"-"))))</f>
        <v>-</v>
      </c>
      <c r="BD125" s="40" t="str">
        <f t="shared" si="223"/>
        <v>-</v>
      </c>
      <c r="BF125" t="str">
        <f>BF124</f>
        <v>Q2.1</v>
      </c>
      <c r="BG125" s="30" t="str">
        <f t="shared" si="213"/>
        <v>Q2.1NEPRAVDA</v>
      </c>
      <c r="BH125" t="b">
        <f t="shared" ref="BH125:BH188" si="224">H125</f>
        <v>0</v>
      </c>
      <c r="BI125" s="1" t="s">
        <v>293</v>
      </c>
    </row>
    <row r="126" spans="1:61" x14ac:dyDescent="0.2">
      <c r="B126" t="str">
        <f>'Chapter 2'!C18</f>
        <v>Q2.3</v>
      </c>
      <c r="C126" s="8">
        <f>IF('Chapter 2'!K19,1,IF('Chapter 2'!K20,2,IF('Chapter 2'!K21,3,IF('Chapter 2'!K22,4,""))))</f>
        <v>4</v>
      </c>
      <c r="D126" s="10" t="s">
        <v>29</v>
      </c>
      <c r="H126" t="b">
        <f>'Chapter 2'!K9</f>
        <v>1</v>
      </c>
      <c r="I126" s="11"/>
      <c r="J126" s="11"/>
      <c r="K126" s="11"/>
      <c r="L126" s="11" t="b">
        <v>0</v>
      </c>
      <c r="M126" s="11"/>
      <c r="N126" s="11"/>
      <c r="O126" s="11" t="b">
        <v>0</v>
      </c>
      <c r="P126" s="11"/>
      <c r="Q126" s="11"/>
      <c r="R126" s="16"/>
      <c r="T126" t="b">
        <f>IF(I126="",$H126,I126)</f>
        <v>1</v>
      </c>
      <c r="U126" t="b">
        <f t="shared" si="202"/>
        <v>1</v>
      </c>
      <c r="V126" t="b">
        <f t="shared" si="203"/>
        <v>1</v>
      </c>
      <c r="W126" t="b">
        <f>IF(L126="",$H126,L126)</f>
        <v>0</v>
      </c>
      <c r="X126" t="b">
        <f t="shared" si="214"/>
        <v>1</v>
      </c>
      <c r="Y126" t="b">
        <f t="shared" si="205"/>
        <v>1</v>
      </c>
      <c r="Z126" t="b">
        <f t="shared" si="206"/>
        <v>0</v>
      </c>
      <c r="AA126" t="b">
        <f t="shared" si="207"/>
        <v>1</v>
      </c>
      <c r="AB126" t="b">
        <f t="shared" si="207"/>
        <v>1</v>
      </c>
      <c r="AC126" t="b">
        <v>0</v>
      </c>
      <c r="AF126" t="str">
        <f t="shared" ref="AF126:AF133" si="225">B125</f>
        <v>Q2.2</v>
      </c>
      <c r="AG126" s="11"/>
      <c r="AH126" s="11">
        <v>10</v>
      </c>
      <c r="AK126" s="9"/>
      <c r="AO126" t="str">
        <f t="shared" si="215"/>
        <v>Q2.3</v>
      </c>
      <c r="AP126" s="12">
        <v>2</v>
      </c>
      <c r="AQ126" t="str">
        <f t="shared" si="216"/>
        <v>ok</v>
      </c>
      <c r="AR126">
        <f t="shared" si="217"/>
        <v>0</v>
      </c>
      <c r="AU126" t="str">
        <f t="shared" si="218"/>
        <v>Q2.3</v>
      </c>
      <c r="AV126" s="40" t="str">
        <f t="shared" ref="AV126:BD126" si="226">IF(I132,1,IF(I133,2,IF(I134,3,IF(I135,4,"-"))))</f>
        <v>-</v>
      </c>
      <c r="AW126" s="40" t="str">
        <f t="shared" si="226"/>
        <v>-</v>
      </c>
      <c r="AX126" s="40" t="str">
        <f t="shared" si="226"/>
        <v>-</v>
      </c>
      <c r="AY126" s="40">
        <f t="shared" si="226"/>
        <v>3</v>
      </c>
      <c r="AZ126" s="40" t="str">
        <f t="shared" si="226"/>
        <v>-</v>
      </c>
      <c r="BA126" s="40" t="str">
        <f t="shared" si="226"/>
        <v>-</v>
      </c>
      <c r="BB126" s="40" t="str">
        <f t="shared" si="226"/>
        <v>-</v>
      </c>
      <c r="BC126" s="40" t="str">
        <f t="shared" si="226"/>
        <v>-</v>
      </c>
      <c r="BD126" s="40" t="str">
        <f t="shared" si="226"/>
        <v>-</v>
      </c>
      <c r="BF126" t="str">
        <f>BF125</f>
        <v>Q2.1</v>
      </c>
      <c r="BG126" s="30" t="str">
        <f t="shared" si="213"/>
        <v>Q2.1PRAVDA</v>
      </c>
      <c r="BH126" t="b">
        <f t="shared" si="224"/>
        <v>1</v>
      </c>
      <c r="BI126" s="1" t="s">
        <v>255</v>
      </c>
    </row>
    <row r="127" spans="1:61" x14ac:dyDescent="0.2">
      <c r="B127" t="str">
        <f>'Chapter 2'!C24</f>
        <v>Q2.4</v>
      </c>
      <c r="C127" s="8">
        <f>IF('Chapter 2'!K25,1,IF('Chapter 2'!K26,2,IF('Chapter 2'!K27,3,IF('Chapter 2'!K28,4,""))))</f>
        <v>4</v>
      </c>
      <c r="D127" s="10" t="s">
        <v>29</v>
      </c>
      <c r="H127" t="b">
        <f>'Chapter 2'!K10</f>
        <v>0</v>
      </c>
      <c r="I127" s="11"/>
      <c r="J127" s="11"/>
      <c r="K127" s="11"/>
      <c r="L127" s="11" t="b">
        <v>0</v>
      </c>
      <c r="M127" s="11"/>
      <c r="N127" s="11"/>
      <c r="O127" s="11" t="b">
        <v>0</v>
      </c>
      <c r="P127" s="11"/>
      <c r="Q127" s="11"/>
      <c r="R127" s="16"/>
      <c r="T127" t="b">
        <f>IF(I127="",$H127,I127)</f>
        <v>0</v>
      </c>
      <c r="U127" t="b">
        <f t="shared" si="202"/>
        <v>0</v>
      </c>
      <c r="V127" t="b">
        <f t="shared" si="203"/>
        <v>0</v>
      </c>
      <c r="W127" t="b">
        <f t="shared" ref="W127" si="227">IF(L127="",$H127,L127)</f>
        <v>0</v>
      </c>
      <c r="X127" t="b">
        <f t="shared" si="214"/>
        <v>0</v>
      </c>
      <c r="Y127" t="b">
        <f t="shared" si="205"/>
        <v>0</v>
      </c>
      <c r="Z127" t="b">
        <f t="shared" si="206"/>
        <v>0</v>
      </c>
      <c r="AA127" t="b">
        <f>IF(P127="",$H127,P127)</f>
        <v>0</v>
      </c>
      <c r="AB127" t="b">
        <f>IF(Q127="",$H127,Q127)</f>
        <v>0</v>
      </c>
      <c r="AC127" t="b">
        <v>0</v>
      </c>
      <c r="AF127" t="str">
        <f t="shared" si="225"/>
        <v>Q2.3</v>
      </c>
      <c r="AG127" s="37"/>
      <c r="AH127" s="11">
        <v>10</v>
      </c>
      <c r="AK127" s="9"/>
      <c r="AO127" t="str">
        <f t="shared" si="215"/>
        <v>Q2.4</v>
      </c>
      <c r="AP127" s="12">
        <v>1</v>
      </c>
      <c r="AQ127" t="str">
        <f t="shared" si="216"/>
        <v>ok</v>
      </c>
      <c r="AR127">
        <f t="shared" si="217"/>
        <v>0</v>
      </c>
      <c r="AU127" t="str">
        <f t="shared" si="218"/>
        <v>Q2.4</v>
      </c>
      <c r="AV127" s="40" t="str">
        <f t="shared" ref="AV127:BD127" si="228">IF(I136,1,IF(I137,2,IF(I138,3,IF(I139,4,"-"))))</f>
        <v>-</v>
      </c>
      <c r="AW127" s="40" t="str">
        <f t="shared" si="228"/>
        <v>-</v>
      </c>
      <c r="AX127" s="40" t="str">
        <f t="shared" si="228"/>
        <v>-</v>
      </c>
      <c r="AY127" s="40">
        <f t="shared" si="228"/>
        <v>3</v>
      </c>
      <c r="AZ127" s="40" t="str">
        <f t="shared" si="228"/>
        <v>-</v>
      </c>
      <c r="BA127" s="40" t="str">
        <f t="shared" si="228"/>
        <v>-</v>
      </c>
      <c r="BB127" s="40">
        <f t="shared" si="228"/>
        <v>3</v>
      </c>
      <c r="BC127" s="40" t="str">
        <f t="shared" si="228"/>
        <v>-</v>
      </c>
      <c r="BD127" s="40" t="str">
        <f t="shared" si="228"/>
        <v>-</v>
      </c>
      <c r="BF127" t="str">
        <f>BF126</f>
        <v>Q2.1</v>
      </c>
      <c r="BG127" s="30" t="str">
        <f t="shared" si="213"/>
        <v>Q2.1NEPRAVDA</v>
      </c>
      <c r="BH127" t="b">
        <f t="shared" si="224"/>
        <v>0</v>
      </c>
      <c r="BI127" s="1" t="s">
        <v>204</v>
      </c>
    </row>
    <row r="128" spans="1:61" x14ac:dyDescent="0.2">
      <c r="B128" t="str">
        <f>'Chapter 2'!C30</f>
        <v>Q2.5</v>
      </c>
      <c r="C128" s="8">
        <f>IF('Chapter 2'!K31,1,IF('Chapter 2'!K32,2,IF('Chapter 2'!K33,3,IF('Chapter 2'!K34,4,""))))</f>
        <v>4</v>
      </c>
      <c r="D128" s="10" t="s">
        <v>29</v>
      </c>
      <c r="G128" t="str">
        <f>B125</f>
        <v>Q2.2</v>
      </c>
      <c r="H128" t="b">
        <f>'Chapter 2'!K13</f>
        <v>0</v>
      </c>
      <c r="I128" s="11"/>
      <c r="J128" s="11"/>
      <c r="K128" s="11"/>
      <c r="L128" s="11" t="b">
        <v>0</v>
      </c>
      <c r="M128" s="11"/>
      <c r="N128" s="11"/>
      <c r="O128" s="11"/>
      <c r="P128" s="11"/>
      <c r="Q128" s="11"/>
      <c r="R128" s="16"/>
      <c r="AF128" t="str">
        <f t="shared" si="225"/>
        <v>Q2.4</v>
      </c>
      <c r="AG128" s="11"/>
      <c r="AH128" s="11">
        <v>10</v>
      </c>
      <c r="AK128" s="9"/>
      <c r="AO128" t="str">
        <f t="shared" si="215"/>
        <v>Q2.5</v>
      </c>
      <c r="AP128" s="12">
        <v>1</v>
      </c>
      <c r="AQ128" t="str">
        <f t="shared" si="216"/>
        <v>ok</v>
      </c>
      <c r="AR128">
        <f t="shared" si="217"/>
        <v>0</v>
      </c>
      <c r="AU128" t="str">
        <f t="shared" si="218"/>
        <v>Q2.5</v>
      </c>
      <c r="AV128" s="40" t="str">
        <f t="shared" ref="AV128:BD128" si="229">IF(I140,1,IF(I141,2,IF(I142,3,IF(I143,4,"-"))))</f>
        <v>-</v>
      </c>
      <c r="AW128" s="40" t="str">
        <f t="shared" si="229"/>
        <v>-</v>
      </c>
      <c r="AX128" s="40" t="str">
        <f t="shared" si="229"/>
        <v>-</v>
      </c>
      <c r="AY128" s="40">
        <f t="shared" si="229"/>
        <v>3</v>
      </c>
      <c r="AZ128" s="40" t="str">
        <f t="shared" si="229"/>
        <v>-</v>
      </c>
      <c r="BA128" s="40" t="str">
        <f t="shared" si="229"/>
        <v>-</v>
      </c>
      <c r="BB128" s="40" t="str">
        <f t="shared" si="229"/>
        <v>-</v>
      </c>
      <c r="BC128" s="40" t="str">
        <f t="shared" si="229"/>
        <v>-</v>
      </c>
      <c r="BD128" s="40" t="str">
        <f t="shared" si="229"/>
        <v>-</v>
      </c>
      <c r="BF128" t="str">
        <f t="shared" ref="BF128" si="230">G128</f>
        <v>Q2.2</v>
      </c>
      <c r="BG128" s="30" t="str">
        <f t="shared" si="213"/>
        <v>Q2.2NEPRAVDA</v>
      </c>
      <c r="BH128" t="b">
        <f>H128</f>
        <v>0</v>
      </c>
      <c r="BI128" s="1" t="s">
        <v>313</v>
      </c>
    </row>
    <row r="129" spans="2:62" x14ac:dyDescent="0.2">
      <c r="B129" t="str">
        <f>'Chapter 2'!C36</f>
        <v>Q2.6</v>
      </c>
      <c r="C129" s="8">
        <f>IF('Chapter 2'!K37,1,IF('Chapter 2'!K38,2,IF('Chapter 2'!K39,3,IF('Chapter 2'!K40,4,""))))</f>
        <v>4</v>
      </c>
      <c r="D129" s="10" t="s">
        <v>29</v>
      </c>
      <c r="H129" t="b">
        <f>'Chapter 2'!K14</f>
        <v>0</v>
      </c>
      <c r="I129" s="11"/>
      <c r="J129" s="11"/>
      <c r="K129" s="11"/>
      <c r="L129" s="11" t="b">
        <v>1</v>
      </c>
      <c r="M129" s="11"/>
      <c r="N129" s="11"/>
      <c r="O129" s="11"/>
      <c r="P129" s="11"/>
      <c r="Q129" s="11"/>
      <c r="R129" s="16"/>
      <c r="T129" s="28"/>
      <c r="U129" s="28"/>
      <c r="V129" s="28"/>
      <c r="W129" s="28"/>
      <c r="X129" s="28"/>
      <c r="Y129" s="28"/>
      <c r="Z129" s="28"/>
      <c r="AA129" s="28"/>
      <c r="AB129" s="28"/>
      <c r="AC129" s="28"/>
      <c r="AF129" t="str">
        <f t="shared" si="225"/>
        <v>Q2.5</v>
      </c>
      <c r="AG129" s="37"/>
      <c r="AH129" s="11">
        <v>10</v>
      </c>
      <c r="AK129" s="9"/>
      <c r="AO129" t="str">
        <f t="shared" si="215"/>
        <v>Q2.6</v>
      </c>
      <c r="AP129" s="12">
        <v>2</v>
      </c>
      <c r="AQ129" t="str">
        <f t="shared" si="216"/>
        <v>ok</v>
      </c>
      <c r="AR129">
        <f t="shared" si="217"/>
        <v>0</v>
      </c>
      <c r="AU129" t="str">
        <f t="shared" si="218"/>
        <v>Q2.6</v>
      </c>
      <c r="AV129" s="40" t="str">
        <f t="shared" ref="AV129:BD129" si="231">IF(I144,1,IF(I145,2,IF(I146,3,IF(I147,4,"-"))))</f>
        <v>-</v>
      </c>
      <c r="AW129" s="40" t="str">
        <f t="shared" si="231"/>
        <v>-</v>
      </c>
      <c r="AX129" s="40" t="str">
        <f t="shared" si="231"/>
        <v>-</v>
      </c>
      <c r="AY129" s="40">
        <f t="shared" si="231"/>
        <v>3</v>
      </c>
      <c r="AZ129" s="40" t="str">
        <f t="shared" si="231"/>
        <v>-</v>
      </c>
      <c r="BA129" s="40" t="str">
        <f t="shared" si="231"/>
        <v>-</v>
      </c>
      <c r="BB129" s="40" t="str">
        <f t="shared" si="231"/>
        <v>-</v>
      </c>
      <c r="BC129" s="40" t="str">
        <f t="shared" si="231"/>
        <v>-</v>
      </c>
      <c r="BD129" s="40" t="str">
        <f t="shared" si="231"/>
        <v>-</v>
      </c>
      <c r="BF129" t="str">
        <f>BF128</f>
        <v>Q2.2</v>
      </c>
      <c r="BG129" s="30" t="str">
        <f t="shared" si="213"/>
        <v>Q2.2NEPRAVDA</v>
      </c>
      <c r="BH129" t="b">
        <f t="shared" si="224"/>
        <v>0</v>
      </c>
      <c r="BI129" s="1" t="s">
        <v>353</v>
      </c>
    </row>
    <row r="130" spans="2:62" x14ac:dyDescent="0.2">
      <c r="B130" t="str">
        <f>'Chapter 2'!C42</f>
        <v>Q2.7</v>
      </c>
      <c r="C130" s="8">
        <f>IF('Chapter 2'!K43,1,IF('Chapter 2'!K44,2,IF('Chapter 2'!K45,3,IF('Chapter 2'!K46,4,""))))</f>
        <v>3</v>
      </c>
      <c r="D130" s="10" t="s">
        <v>29</v>
      </c>
      <c r="H130" t="b">
        <f>'Chapter 2'!K15</f>
        <v>0</v>
      </c>
      <c r="I130" s="11"/>
      <c r="J130" s="11"/>
      <c r="K130" s="11"/>
      <c r="L130" s="11" t="b">
        <v>0</v>
      </c>
      <c r="M130" s="11"/>
      <c r="N130" s="11"/>
      <c r="O130" s="11"/>
      <c r="P130" s="11"/>
      <c r="Q130" s="11"/>
      <c r="R130" s="16"/>
      <c r="S130" t="str">
        <f>G128</f>
        <v>Q2.2</v>
      </c>
      <c r="T130" t="b">
        <f t="shared" ref="T130:AB130" si="232">IF(I128="",$H128,I128)</f>
        <v>0</v>
      </c>
      <c r="U130" t="b">
        <f t="shared" si="232"/>
        <v>0</v>
      </c>
      <c r="V130" t="b">
        <f t="shared" si="232"/>
        <v>0</v>
      </c>
      <c r="W130" t="b">
        <f t="shared" si="232"/>
        <v>0</v>
      </c>
      <c r="X130" t="b">
        <f t="shared" si="232"/>
        <v>0</v>
      </c>
      <c r="Y130" t="b">
        <f t="shared" si="232"/>
        <v>0</v>
      </c>
      <c r="Z130" t="b">
        <f t="shared" si="232"/>
        <v>0</v>
      </c>
      <c r="AA130" t="b">
        <f t="shared" si="232"/>
        <v>0</v>
      </c>
      <c r="AB130" t="b">
        <f t="shared" si="232"/>
        <v>0</v>
      </c>
      <c r="AC130" t="b">
        <v>0</v>
      </c>
      <c r="AF130" t="str">
        <f t="shared" si="225"/>
        <v>Q2.6</v>
      </c>
      <c r="AG130" s="11"/>
      <c r="AH130" s="11">
        <v>10</v>
      </c>
      <c r="AK130" s="9"/>
      <c r="AO130" t="str">
        <f t="shared" si="215"/>
        <v>Q2.7</v>
      </c>
      <c r="AP130" s="12">
        <v>2</v>
      </c>
      <c r="AQ130" t="str">
        <f t="shared" si="216"/>
        <v>ok</v>
      </c>
      <c r="AR130">
        <f t="shared" si="217"/>
        <v>0</v>
      </c>
      <c r="AU130" t="str">
        <f t="shared" si="218"/>
        <v>Q2.7</v>
      </c>
      <c r="AV130" s="40" t="str">
        <f t="shared" ref="AV130:BD130" si="233">IF(I148,1,IF(I149,2,IF(I150,3,IF(I151,4,"-"))))</f>
        <v>-</v>
      </c>
      <c r="AW130" s="40" t="str">
        <f t="shared" si="233"/>
        <v>-</v>
      </c>
      <c r="AX130" s="40">
        <f t="shared" si="233"/>
        <v>4</v>
      </c>
      <c r="AY130" s="40">
        <f t="shared" si="233"/>
        <v>3</v>
      </c>
      <c r="AZ130" s="40" t="str">
        <f t="shared" si="233"/>
        <v>-</v>
      </c>
      <c r="BA130" s="40" t="str">
        <f t="shared" si="233"/>
        <v>-</v>
      </c>
      <c r="BB130" s="40">
        <f t="shared" si="233"/>
        <v>3</v>
      </c>
      <c r="BC130" s="40" t="str">
        <f t="shared" si="233"/>
        <v>-</v>
      </c>
      <c r="BD130" s="40" t="str">
        <f t="shared" si="233"/>
        <v>-</v>
      </c>
      <c r="BF130" t="str">
        <f>BF129</f>
        <v>Q2.2</v>
      </c>
      <c r="BG130" s="30" t="str">
        <f t="shared" si="213"/>
        <v>Q2.2NEPRAVDA</v>
      </c>
      <c r="BH130" t="b">
        <f t="shared" si="224"/>
        <v>0</v>
      </c>
      <c r="BI130" s="1" t="s">
        <v>354</v>
      </c>
    </row>
    <row r="131" spans="2:62" x14ac:dyDescent="0.2">
      <c r="B131" t="str">
        <f>'Chapter 2'!C48</f>
        <v>Q2.8</v>
      </c>
      <c r="C131" s="8">
        <f>IF('Chapter 2'!K49,1,IF('Chapter 2'!K50,2,IF('Chapter 2'!K51,3,IF('Chapter 2'!K52,4,""))))</f>
        <v>3</v>
      </c>
      <c r="D131" s="10" t="s">
        <v>29</v>
      </c>
      <c r="H131" t="b">
        <f>'Chapter 2'!K16</f>
        <v>1</v>
      </c>
      <c r="I131" s="11"/>
      <c r="J131" s="11"/>
      <c r="K131" s="11"/>
      <c r="L131" s="11" t="b">
        <v>0</v>
      </c>
      <c r="M131" s="11"/>
      <c r="N131" s="11"/>
      <c r="O131" s="11"/>
      <c r="P131" s="11"/>
      <c r="Q131" s="11"/>
      <c r="R131" s="16"/>
      <c r="T131" t="b">
        <f t="shared" ref="T131:T133" si="234">IF(I129="",$H129,I129)</f>
        <v>0</v>
      </c>
      <c r="U131" t="b">
        <f t="shared" ref="U131:U133" si="235">IF(J129="",$H129,J129)</f>
        <v>0</v>
      </c>
      <c r="V131" t="b">
        <f t="shared" ref="V131:V133" si="236">IF(K129="",$H129,K129)</f>
        <v>0</v>
      </c>
      <c r="W131" t="b">
        <f t="shared" ref="W131:W133" si="237">IF(L129="",$H129,L129)</f>
        <v>1</v>
      </c>
      <c r="X131" t="b">
        <f t="shared" ref="X131:X133" si="238">IF(M129="",$H129,M129)</f>
        <v>0</v>
      </c>
      <c r="Y131" t="b">
        <f t="shared" ref="Y131:Y133" si="239">IF(N129="",$H129,N129)</f>
        <v>0</v>
      </c>
      <c r="Z131" t="b">
        <f t="shared" ref="Z131:Z133" si="240">IF(O129="",$H129,O129)</f>
        <v>0</v>
      </c>
      <c r="AA131" t="b">
        <f t="shared" ref="AA131:AB132" si="241">IF(P129="",$H129,P129)</f>
        <v>0</v>
      </c>
      <c r="AB131" t="b">
        <f t="shared" si="241"/>
        <v>0</v>
      </c>
      <c r="AC131" t="b">
        <v>0</v>
      </c>
      <c r="AF131" t="str">
        <f t="shared" si="225"/>
        <v>Q2.7</v>
      </c>
      <c r="AG131" s="11"/>
      <c r="AH131" s="11">
        <v>10</v>
      </c>
      <c r="AK131" s="9"/>
      <c r="AO131" t="str">
        <f t="shared" si="215"/>
        <v>Q2.8</v>
      </c>
      <c r="AP131" s="12">
        <v>1</v>
      </c>
      <c r="AQ131" t="str">
        <f t="shared" si="216"/>
        <v>ok</v>
      </c>
      <c r="AR131">
        <f t="shared" si="217"/>
        <v>0</v>
      </c>
      <c r="AU131" t="str">
        <f t="shared" si="218"/>
        <v>Q2.8</v>
      </c>
      <c r="AV131" s="40" t="str">
        <f t="shared" ref="AV131:BD131" si="242">IF(I152,1,IF(I153,2,IF(I154,3,IF(I155,4,"-"))))</f>
        <v>-</v>
      </c>
      <c r="AW131" s="40">
        <f t="shared" si="242"/>
        <v>3</v>
      </c>
      <c r="AX131" s="40">
        <f t="shared" si="242"/>
        <v>3</v>
      </c>
      <c r="AY131" s="40">
        <f t="shared" si="242"/>
        <v>3</v>
      </c>
      <c r="AZ131" s="40" t="str">
        <f t="shared" si="242"/>
        <v>-</v>
      </c>
      <c r="BA131" s="40" t="str">
        <f t="shared" si="242"/>
        <v>-</v>
      </c>
      <c r="BB131" s="40">
        <f t="shared" si="242"/>
        <v>4</v>
      </c>
      <c r="BC131" s="40" t="str">
        <f t="shared" si="242"/>
        <v>-</v>
      </c>
      <c r="BD131" s="40" t="str">
        <f t="shared" si="242"/>
        <v>-</v>
      </c>
      <c r="BF131" t="str">
        <f>BF130</f>
        <v>Q2.2</v>
      </c>
      <c r="BG131" s="30" t="str">
        <f t="shared" si="213"/>
        <v>Q2.2PRAVDA</v>
      </c>
      <c r="BH131" t="b">
        <f t="shared" si="224"/>
        <v>1</v>
      </c>
      <c r="BI131" s="1" t="s">
        <v>204</v>
      </c>
    </row>
    <row r="132" spans="2:62" x14ac:dyDescent="0.2">
      <c r="B132" t="str">
        <f>'Chapter 2'!C54</f>
        <v>Q2.9</v>
      </c>
      <c r="C132" s="8">
        <f>IF('Chapter 2'!K55,1,IF('Chapter 2'!K56,2,IF('Chapter 2'!K57,3,IF('Chapter 2'!K58,4,""))))</f>
        <v>4</v>
      </c>
      <c r="D132" s="10" t="s">
        <v>29</v>
      </c>
      <c r="G132" t="str">
        <f>B126</f>
        <v>Q2.3</v>
      </c>
      <c r="H132" t="b">
        <f>'Chapter 2'!K19</f>
        <v>0</v>
      </c>
      <c r="I132" s="11"/>
      <c r="J132" s="11"/>
      <c r="K132" s="11"/>
      <c r="L132" s="11" t="b">
        <v>0</v>
      </c>
      <c r="M132" s="11"/>
      <c r="N132" s="11"/>
      <c r="O132" s="11"/>
      <c r="P132" s="11"/>
      <c r="Q132" s="11"/>
      <c r="R132" s="16"/>
      <c r="T132" t="b">
        <f t="shared" si="234"/>
        <v>0</v>
      </c>
      <c r="U132" t="b">
        <f t="shared" si="235"/>
        <v>0</v>
      </c>
      <c r="V132" t="b">
        <f t="shared" si="236"/>
        <v>0</v>
      </c>
      <c r="W132" t="b">
        <f t="shared" si="237"/>
        <v>0</v>
      </c>
      <c r="X132" t="b">
        <f t="shared" si="238"/>
        <v>0</v>
      </c>
      <c r="Y132" t="b">
        <f t="shared" si="239"/>
        <v>0</v>
      </c>
      <c r="Z132" t="b">
        <f t="shared" si="240"/>
        <v>0</v>
      </c>
      <c r="AA132" t="b">
        <f t="shared" si="241"/>
        <v>0</v>
      </c>
      <c r="AB132" t="b">
        <f t="shared" si="241"/>
        <v>0</v>
      </c>
      <c r="AC132" t="b">
        <v>0</v>
      </c>
      <c r="AF132" t="str">
        <f t="shared" si="225"/>
        <v>Q2.8</v>
      </c>
      <c r="AG132" s="11"/>
      <c r="AH132" s="11">
        <v>10</v>
      </c>
      <c r="AK132" s="9"/>
      <c r="AO132" t="str">
        <f t="shared" si="215"/>
        <v>Q2.9</v>
      </c>
      <c r="AP132" s="12">
        <v>1</v>
      </c>
      <c r="AQ132" t="str">
        <f t="shared" si="216"/>
        <v>ok</v>
      </c>
      <c r="AR132">
        <f t="shared" si="217"/>
        <v>0</v>
      </c>
      <c r="AU132" t="str">
        <f t="shared" si="218"/>
        <v>Q2.9</v>
      </c>
      <c r="AV132" s="40" t="str">
        <f t="shared" ref="AV132:BD132" si="243">IF(I156,1,IF(I157,2,IF(I158,3,IF(I159,4,"-"))))</f>
        <v>-</v>
      </c>
      <c r="AW132" s="40" t="str">
        <f t="shared" si="243"/>
        <v>-</v>
      </c>
      <c r="AX132" s="40">
        <f t="shared" si="243"/>
        <v>3</v>
      </c>
      <c r="AY132" s="40">
        <f t="shared" si="243"/>
        <v>3</v>
      </c>
      <c r="AZ132" s="40" t="str">
        <f t="shared" si="243"/>
        <v>-</v>
      </c>
      <c r="BA132" s="40" t="str">
        <f t="shared" si="243"/>
        <v>-</v>
      </c>
      <c r="BB132" s="40">
        <f t="shared" si="243"/>
        <v>3</v>
      </c>
      <c r="BC132" s="40" t="str">
        <f t="shared" si="243"/>
        <v>-</v>
      </c>
      <c r="BD132" s="40" t="str">
        <f t="shared" si="243"/>
        <v>-</v>
      </c>
      <c r="BF132" t="str">
        <f t="shared" ref="BF132" si="244">G132</f>
        <v>Q2.3</v>
      </c>
      <c r="BG132" s="30" t="str">
        <f t="shared" si="213"/>
        <v>Q2.3NEPRAVDA</v>
      </c>
      <c r="BH132" t="b">
        <f t="shared" si="224"/>
        <v>0</v>
      </c>
      <c r="BI132" s="1" t="s">
        <v>456</v>
      </c>
    </row>
    <row r="133" spans="2:62" x14ac:dyDescent="0.2">
      <c r="B133" t="str">
        <f>'Chapter 2'!C60</f>
        <v>Q2.10</v>
      </c>
      <c r="C133" s="8">
        <f>IF('Chapter 2'!K61,1,IF('Chapter 2'!K62,2,IF('Chapter 2'!K63,3,IF('Chapter 2'!K64,4,""))))</f>
        <v>3</v>
      </c>
      <c r="D133" s="10" t="s">
        <v>29</v>
      </c>
      <c r="H133" t="b">
        <f>'Chapter 2'!K20</f>
        <v>0</v>
      </c>
      <c r="I133" s="11"/>
      <c r="J133" s="11"/>
      <c r="K133" s="11"/>
      <c r="L133" s="11" t="b">
        <v>0</v>
      </c>
      <c r="M133" s="11"/>
      <c r="N133" s="11"/>
      <c r="O133" s="11"/>
      <c r="P133" s="11"/>
      <c r="Q133" s="11"/>
      <c r="R133" s="16"/>
      <c r="T133" t="b">
        <f t="shared" si="234"/>
        <v>1</v>
      </c>
      <c r="U133" t="b">
        <f t="shared" si="235"/>
        <v>1</v>
      </c>
      <c r="V133" t="b">
        <f t="shared" si="236"/>
        <v>1</v>
      </c>
      <c r="W133" t="b">
        <f t="shared" si="237"/>
        <v>0</v>
      </c>
      <c r="X133" t="b">
        <f t="shared" si="238"/>
        <v>1</v>
      </c>
      <c r="Y133" t="b">
        <f t="shared" si="239"/>
        <v>1</v>
      </c>
      <c r="Z133" t="b">
        <f t="shared" si="240"/>
        <v>1</v>
      </c>
      <c r="AA133" t="b">
        <f>IF(P131="",$H131,P131)</f>
        <v>1</v>
      </c>
      <c r="AB133" t="b">
        <f>IF(Q131="",$H131,Q131)</f>
        <v>1</v>
      </c>
      <c r="AC133" t="b">
        <v>0</v>
      </c>
      <c r="AF133" t="str">
        <f t="shared" si="225"/>
        <v>Q2.9</v>
      </c>
      <c r="AG133" s="11"/>
      <c r="AH133" s="11">
        <v>10</v>
      </c>
      <c r="AK133" s="9"/>
      <c r="AO133" t="str">
        <f t="shared" si="215"/>
        <v>Q2.10</v>
      </c>
      <c r="AP133" s="12">
        <v>1</v>
      </c>
      <c r="AQ133" t="str">
        <f t="shared" si="216"/>
        <v>ok</v>
      </c>
      <c r="AR133">
        <f t="shared" si="217"/>
        <v>0</v>
      </c>
      <c r="AU133" t="str">
        <f t="shared" si="218"/>
        <v>Q2.10</v>
      </c>
      <c r="AV133" s="40">
        <f t="shared" ref="AV133:BD133" si="245">IF(I160,1,IF(I161,2,IF(I162,3,IF(I163,4,"-"))))</f>
        <v>3</v>
      </c>
      <c r="AW133" s="40">
        <f t="shared" si="245"/>
        <v>3</v>
      </c>
      <c r="AX133" s="40">
        <f t="shared" si="245"/>
        <v>3</v>
      </c>
      <c r="AY133" s="40">
        <f t="shared" si="245"/>
        <v>3</v>
      </c>
      <c r="AZ133" s="40">
        <f t="shared" si="245"/>
        <v>3</v>
      </c>
      <c r="BA133" s="40">
        <f t="shared" si="245"/>
        <v>3</v>
      </c>
      <c r="BB133" s="40">
        <f t="shared" si="245"/>
        <v>3</v>
      </c>
      <c r="BC133" s="40" t="str">
        <f t="shared" si="245"/>
        <v>-</v>
      </c>
      <c r="BD133" s="40" t="str">
        <f t="shared" si="245"/>
        <v>-</v>
      </c>
      <c r="BF133" t="str">
        <f>BF132</f>
        <v>Q2.3</v>
      </c>
      <c r="BG133" s="30" t="str">
        <f t="shared" si="213"/>
        <v>Q2.3NEPRAVDA</v>
      </c>
      <c r="BH133" t="b">
        <f t="shared" si="224"/>
        <v>0</v>
      </c>
      <c r="BI133" s="1" t="s">
        <v>458</v>
      </c>
      <c r="BJ133" s="1"/>
    </row>
    <row r="134" spans="2:62" x14ac:dyDescent="0.2">
      <c r="B134" t="str">
        <f>'Chapter 2'!C68</f>
        <v>Q2.11</v>
      </c>
      <c r="C134" s="8">
        <f>IF('Chapter 2'!K69,1,IF('Chapter 2'!K70,2,IF('Chapter 2'!K71,3,IF('Chapter 2'!K72,4,""))))</f>
        <v>3</v>
      </c>
      <c r="D134" s="10" t="s">
        <v>29</v>
      </c>
      <c r="H134" t="b">
        <f>'Chapter 2'!K21</f>
        <v>0</v>
      </c>
      <c r="I134" s="11"/>
      <c r="J134" s="11"/>
      <c r="K134" s="11"/>
      <c r="L134" s="11" t="b">
        <v>1</v>
      </c>
      <c r="M134" s="11"/>
      <c r="N134" s="11"/>
      <c r="O134" s="11"/>
      <c r="P134" s="11"/>
      <c r="Q134" s="11"/>
      <c r="R134" s="16"/>
      <c r="AF134" t="str">
        <f>B133</f>
        <v>Q2.10</v>
      </c>
      <c r="AG134" s="37"/>
      <c r="AH134" s="11">
        <v>10</v>
      </c>
      <c r="AK134" s="9"/>
      <c r="AO134" t="str">
        <f t="shared" si="215"/>
        <v>Q2.11</v>
      </c>
      <c r="AP134" s="12">
        <v>1</v>
      </c>
      <c r="AQ134" t="str">
        <f t="shared" si="216"/>
        <v>ok</v>
      </c>
      <c r="AR134">
        <f t="shared" si="217"/>
        <v>0</v>
      </c>
      <c r="AU134" t="str">
        <f t="shared" si="218"/>
        <v>Q2.11</v>
      </c>
      <c r="AV134" s="40" t="str">
        <f t="shared" ref="AV134:BD134" si="246">IF(I164,1,IF(I165,2,IF(I166,3,IF(I167,4,"-"))))</f>
        <v>-</v>
      </c>
      <c r="AW134" s="40" t="str">
        <f t="shared" si="246"/>
        <v>-</v>
      </c>
      <c r="AX134" s="40" t="str">
        <f t="shared" si="246"/>
        <v>-</v>
      </c>
      <c r="AY134" s="40" t="str">
        <f t="shared" si="246"/>
        <v>-</v>
      </c>
      <c r="AZ134" s="40" t="str">
        <f t="shared" si="246"/>
        <v>-</v>
      </c>
      <c r="BA134" s="40" t="str">
        <f t="shared" si="246"/>
        <v>-</v>
      </c>
      <c r="BB134" s="40" t="str">
        <f t="shared" si="246"/>
        <v>-</v>
      </c>
      <c r="BC134" s="40" t="str">
        <f t="shared" si="246"/>
        <v>-</v>
      </c>
      <c r="BD134" s="40" t="str">
        <f t="shared" si="246"/>
        <v>-</v>
      </c>
      <c r="BF134" t="str">
        <f>BF133</f>
        <v>Q2.3</v>
      </c>
      <c r="BG134" s="30" t="str">
        <f t="shared" si="213"/>
        <v>Q2.3NEPRAVDA</v>
      </c>
      <c r="BH134" t="b">
        <f t="shared" si="224"/>
        <v>0</v>
      </c>
      <c r="BI134" s="1" t="s">
        <v>457</v>
      </c>
    </row>
    <row r="135" spans="2:62" x14ac:dyDescent="0.2">
      <c r="B135" t="str">
        <f>'Chapter 2'!C74</f>
        <v>Q2.12</v>
      </c>
      <c r="C135" s="8">
        <f>IF('Chapter 2'!K75,1,IF('Chapter 2'!K76,2,IF('Chapter 2'!K77,3,IF('Chapter 2'!K78,4,""))))</f>
        <v>3</v>
      </c>
      <c r="D135" s="10" t="s">
        <v>29</v>
      </c>
      <c r="H135" t="b">
        <f>'Chapter 2'!K22</f>
        <v>1</v>
      </c>
      <c r="I135" s="11"/>
      <c r="J135" s="11"/>
      <c r="K135" s="11"/>
      <c r="L135" s="11" t="b">
        <v>0</v>
      </c>
      <c r="M135" s="11"/>
      <c r="N135" s="11"/>
      <c r="O135" s="11"/>
      <c r="P135" s="11"/>
      <c r="Q135" s="11"/>
      <c r="R135" s="16"/>
      <c r="T135" s="28"/>
      <c r="U135" s="28"/>
      <c r="V135" s="28"/>
      <c r="W135" s="28"/>
      <c r="X135" s="28"/>
      <c r="Y135" s="28"/>
      <c r="Z135" s="28"/>
      <c r="AA135" s="28"/>
      <c r="AB135" s="28"/>
      <c r="AC135" s="28"/>
      <c r="AE135" t="str">
        <f>'Chapter 2'!B66</f>
        <v>Procesní bezpečnost</v>
      </c>
      <c r="AG135" s="37">
        <f>14/45*100</f>
        <v>31.111111111111111</v>
      </c>
      <c r="AH135" s="37"/>
      <c r="AK135" s="29">
        <f>(C134*AH136+C135*AH137+C136*AH138+C137*AH139+C138*AH140+C139*AH141+C140*AH142+C141*AH143+C142*AH144+C143*AH145+C144*AH146+C145*AH147+C146*AH148+C147*AH149)/100</f>
        <v>3.5</v>
      </c>
      <c r="AO135" t="str">
        <f t="shared" si="215"/>
        <v>Q2.12</v>
      </c>
      <c r="AP135" s="12">
        <v>1</v>
      </c>
      <c r="AQ135" t="str">
        <f t="shared" si="216"/>
        <v>ok</v>
      </c>
      <c r="AR135">
        <f t="shared" si="217"/>
        <v>0</v>
      </c>
      <c r="AU135" t="str">
        <f t="shared" si="218"/>
        <v>Q2.12</v>
      </c>
      <c r="AV135" s="40" t="str">
        <f t="shared" ref="AV135:BD135" si="247">IF(I168,1,IF(I169,2,IF(I170,3,IF(I171,4,"-"))))</f>
        <v>-</v>
      </c>
      <c r="AW135" s="40" t="str">
        <f t="shared" si="247"/>
        <v>-</v>
      </c>
      <c r="AX135" s="40" t="str">
        <f t="shared" si="247"/>
        <v>-</v>
      </c>
      <c r="AY135" s="40" t="str">
        <f t="shared" si="247"/>
        <v>-</v>
      </c>
      <c r="AZ135" s="40" t="str">
        <f t="shared" si="247"/>
        <v>-</v>
      </c>
      <c r="BA135" s="40" t="str">
        <f t="shared" si="247"/>
        <v>-</v>
      </c>
      <c r="BB135" s="40" t="str">
        <f t="shared" si="247"/>
        <v>-</v>
      </c>
      <c r="BC135" s="40" t="str">
        <f t="shared" si="247"/>
        <v>-</v>
      </c>
      <c r="BD135" s="40" t="str">
        <f t="shared" si="247"/>
        <v>-</v>
      </c>
      <c r="BF135" t="str">
        <f>BF134</f>
        <v>Q2.3</v>
      </c>
      <c r="BG135" s="30" t="str">
        <f t="shared" si="213"/>
        <v>Q2.3PRAVDA</v>
      </c>
      <c r="BH135" t="b">
        <f t="shared" si="224"/>
        <v>1</v>
      </c>
      <c r="BI135" s="1" t="s">
        <v>204</v>
      </c>
    </row>
    <row r="136" spans="2:62" x14ac:dyDescent="0.2">
      <c r="B136" t="str">
        <f>'Chapter 2'!C80</f>
        <v>Q2.13</v>
      </c>
      <c r="C136" s="8">
        <f>IF('Chapter 2'!K81,1,IF('Chapter 2'!K82,2,IF('Chapter 2'!K83,3,IF('Chapter 2'!K84,4,""))))</f>
        <v>4</v>
      </c>
      <c r="D136" s="10" t="s">
        <v>29</v>
      </c>
      <c r="G136" t="str">
        <f>B127</f>
        <v>Q2.4</v>
      </c>
      <c r="H136" t="b">
        <f>'Chapter 2'!K25</f>
        <v>0</v>
      </c>
      <c r="I136" s="11"/>
      <c r="J136" s="11"/>
      <c r="K136" s="11"/>
      <c r="L136" s="11" t="b">
        <v>0</v>
      </c>
      <c r="M136" s="11"/>
      <c r="N136" s="11"/>
      <c r="O136" s="11" t="b">
        <v>0</v>
      </c>
      <c r="P136" s="11"/>
      <c r="Q136" s="11"/>
      <c r="R136" s="16"/>
      <c r="S136" t="str">
        <f>G132</f>
        <v>Q2.3</v>
      </c>
      <c r="T136" t="b">
        <f t="shared" ref="T136:AB136" si="248">IF(I132="",$H132,I132)</f>
        <v>0</v>
      </c>
      <c r="U136" t="b">
        <f t="shared" si="248"/>
        <v>0</v>
      </c>
      <c r="V136" t="b">
        <f t="shared" si="248"/>
        <v>0</v>
      </c>
      <c r="W136" t="b">
        <f t="shared" si="248"/>
        <v>0</v>
      </c>
      <c r="X136" t="b">
        <f t="shared" si="248"/>
        <v>0</v>
      </c>
      <c r="Y136" t="b">
        <f t="shared" si="248"/>
        <v>0</v>
      </c>
      <c r="Z136" t="b">
        <f t="shared" si="248"/>
        <v>0</v>
      </c>
      <c r="AA136" t="b">
        <f t="shared" si="248"/>
        <v>0</v>
      </c>
      <c r="AB136" t="b">
        <f t="shared" si="248"/>
        <v>0</v>
      </c>
      <c r="AC136" t="b">
        <v>0</v>
      </c>
      <c r="AF136" t="str">
        <f>B134</f>
        <v>Q2.11</v>
      </c>
      <c r="AG136" s="11"/>
      <c r="AH136" s="37">
        <f>100/14</f>
        <v>7.1428571428571432</v>
      </c>
      <c r="AK136" s="9"/>
      <c r="AO136" t="str">
        <f t="shared" si="215"/>
        <v>Q2.13</v>
      </c>
      <c r="AP136" s="12">
        <v>1</v>
      </c>
      <c r="AQ136" t="str">
        <f t="shared" si="216"/>
        <v>ok</v>
      </c>
      <c r="AR136">
        <f t="shared" si="217"/>
        <v>0</v>
      </c>
      <c r="AU136" t="str">
        <f t="shared" si="218"/>
        <v>Q2.13</v>
      </c>
      <c r="AV136" s="40" t="str">
        <f t="shared" ref="AV136:BD136" si="249">IF(I172,1,IF(I173,2,IF(I174,3,IF(I175,4,"-"))))</f>
        <v>-</v>
      </c>
      <c r="AW136" s="40" t="str">
        <f t="shared" si="249"/>
        <v>-</v>
      </c>
      <c r="AX136" s="40" t="str">
        <f t="shared" si="249"/>
        <v>-</v>
      </c>
      <c r="AY136" s="40" t="str">
        <f t="shared" si="249"/>
        <v>-</v>
      </c>
      <c r="AZ136" s="40" t="str">
        <f t="shared" si="249"/>
        <v>-</v>
      </c>
      <c r="BA136" s="40" t="str">
        <f t="shared" si="249"/>
        <v>-</v>
      </c>
      <c r="BB136" s="40" t="str">
        <f t="shared" si="249"/>
        <v>-</v>
      </c>
      <c r="BC136" s="40" t="str">
        <f t="shared" si="249"/>
        <v>-</v>
      </c>
      <c r="BD136" s="40" t="str">
        <f t="shared" si="249"/>
        <v>-</v>
      </c>
      <c r="BF136" t="str">
        <f t="shared" ref="BF136" si="250">G136</f>
        <v>Q2.4</v>
      </c>
      <c r="BG136" s="30" t="str">
        <f t="shared" si="213"/>
        <v>Q2.4NEPRAVDA</v>
      </c>
      <c r="BH136" t="b">
        <f t="shared" si="224"/>
        <v>0</v>
      </c>
      <c r="BI136" s="1" t="s">
        <v>459</v>
      </c>
    </row>
    <row r="137" spans="2:62" x14ac:dyDescent="0.2">
      <c r="B137" t="str">
        <f>'Chapter 2'!C86</f>
        <v>Q2.14</v>
      </c>
      <c r="C137" s="8">
        <f>IF('Chapter 2'!K87,1,IF('Chapter 2'!K88,2,IF('Chapter 2'!K89,3,IF('Chapter 2'!K90,4,""))))</f>
        <v>4</v>
      </c>
      <c r="D137" s="10" t="s">
        <v>29</v>
      </c>
      <c r="H137" t="b">
        <f>'Chapter 2'!K26</f>
        <v>0</v>
      </c>
      <c r="I137" s="11"/>
      <c r="J137" s="11"/>
      <c r="K137" s="11"/>
      <c r="L137" s="11" t="b">
        <v>0</v>
      </c>
      <c r="M137" s="11"/>
      <c r="N137" s="11"/>
      <c r="O137" s="11" t="b">
        <v>0</v>
      </c>
      <c r="P137" s="11"/>
      <c r="Q137" s="11"/>
      <c r="R137" s="16"/>
      <c r="T137" t="b">
        <f t="shared" ref="T137:T139" si="251">IF(I133="",$H133,I133)</f>
        <v>0</v>
      </c>
      <c r="U137" t="b">
        <f t="shared" ref="U137:W139" si="252">IF(J133="",$H133,J133)</f>
        <v>0</v>
      </c>
      <c r="V137" t="b">
        <f t="shared" si="252"/>
        <v>0</v>
      </c>
      <c r="W137" t="b">
        <f t="shared" si="252"/>
        <v>0</v>
      </c>
      <c r="X137" t="b">
        <f t="shared" ref="X137:X139" si="253">IF(M133="",$H133,M133)</f>
        <v>0</v>
      </c>
      <c r="Y137" t="b">
        <f t="shared" ref="Y137:AB139" si="254">IF(N133="",$H133,N133)</f>
        <v>0</v>
      </c>
      <c r="Z137" t="b">
        <f t="shared" si="254"/>
        <v>0</v>
      </c>
      <c r="AA137" t="b">
        <f t="shared" si="254"/>
        <v>0</v>
      </c>
      <c r="AB137" t="b">
        <f t="shared" si="254"/>
        <v>0</v>
      </c>
      <c r="AC137" t="b">
        <v>0</v>
      </c>
      <c r="AF137" t="str">
        <f t="shared" ref="AF137:AF149" si="255">B135</f>
        <v>Q2.12</v>
      </c>
      <c r="AG137" s="11"/>
      <c r="AH137" s="37">
        <f t="shared" ref="AH137:AH149" si="256">100/14</f>
        <v>7.1428571428571432</v>
      </c>
      <c r="AK137" s="9"/>
      <c r="AO137" t="str">
        <f t="shared" si="215"/>
        <v>Q2.14</v>
      </c>
      <c r="AP137" s="12">
        <v>1</v>
      </c>
      <c r="AQ137" t="str">
        <f t="shared" si="216"/>
        <v>ok</v>
      </c>
      <c r="AR137">
        <f t="shared" si="217"/>
        <v>0</v>
      </c>
      <c r="AU137" t="str">
        <f t="shared" si="218"/>
        <v>Q2.14</v>
      </c>
      <c r="AV137" s="40" t="str">
        <f t="shared" ref="AV137:BD137" si="257">IF(I176,1,IF(I177,2,IF(I178,3,IF(I179,4,"-"))))</f>
        <v>-</v>
      </c>
      <c r="AW137" s="40" t="str">
        <f t="shared" si="257"/>
        <v>-</v>
      </c>
      <c r="AX137" s="40" t="str">
        <f t="shared" si="257"/>
        <v>-</v>
      </c>
      <c r="AY137" s="40" t="str">
        <f t="shared" si="257"/>
        <v>-</v>
      </c>
      <c r="AZ137" s="40" t="str">
        <f t="shared" si="257"/>
        <v>-</v>
      </c>
      <c r="BA137" s="40" t="str">
        <f t="shared" si="257"/>
        <v>-</v>
      </c>
      <c r="BB137" s="40" t="str">
        <f t="shared" si="257"/>
        <v>-</v>
      </c>
      <c r="BC137" s="40" t="str">
        <f t="shared" si="257"/>
        <v>-</v>
      </c>
      <c r="BD137" s="40" t="str">
        <f t="shared" si="257"/>
        <v>-</v>
      </c>
      <c r="BF137" t="str">
        <f>BF136</f>
        <v>Q2.4</v>
      </c>
      <c r="BG137" s="30" t="str">
        <f t="shared" si="213"/>
        <v>Q2.4NEPRAVDA</v>
      </c>
      <c r="BH137" t="b">
        <f t="shared" si="224"/>
        <v>0</v>
      </c>
      <c r="BI137" s="1" t="s">
        <v>461</v>
      </c>
    </row>
    <row r="138" spans="2:62" x14ac:dyDescent="0.2">
      <c r="B138" t="str">
        <f>'Chapter 2'!C92</f>
        <v>Q2.15</v>
      </c>
      <c r="C138" s="8">
        <f>IF('Chapter 2'!K93,1,IF('Chapter 2'!K94,2,IF('Chapter 2'!K95,3,IF('Chapter 2'!K96,4,""))))</f>
        <v>3</v>
      </c>
      <c r="D138" s="10" t="s">
        <v>29</v>
      </c>
      <c r="H138" t="b">
        <f>'Chapter 2'!K27</f>
        <v>0</v>
      </c>
      <c r="I138" s="11"/>
      <c r="J138" s="11"/>
      <c r="K138" s="11"/>
      <c r="L138" s="11" t="b">
        <v>1</v>
      </c>
      <c r="M138" s="11"/>
      <c r="N138" s="11"/>
      <c r="O138" s="11" t="b">
        <v>1</v>
      </c>
      <c r="P138" s="11"/>
      <c r="Q138" s="11"/>
      <c r="R138" s="16"/>
      <c r="T138" t="b">
        <f t="shared" si="251"/>
        <v>0</v>
      </c>
      <c r="U138" t="b">
        <f t="shared" si="252"/>
        <v>0</v>
      </c>
      <c r="V138" t="b">
        <f t="shared" si="252"/>
        <v>0</v>
      </c>
      <c r="W138" t="b">
        <f t="shared" si="252"/>
        <v>1</v>
      </c>
      <c r="X138" t="b">
        <f t="shared" si="253"/>
        <v>0</v>
      </c>
      <c r="Y138" t="b">
        <f t="shared" si="254"/>
        <v>0</v>
      </c>
      <c r="Z138" t="b">
        <f t="shared" si="254"/>
        <v>0</v>
      </c>
      <c r="AA138" t="b">
        <f t="shared" si="254"/>
        <v>0</v>
      </c>
      <c r="AB138" t="b">
        <f t="shared" si="254"/>
        <v>0</v>
      </c>
      <c r="AC138" t="b">
        <v>0</v>
      </c>
      <c r="AF138" t="str">
        <f t="shared" si="255"/>
        <v>Q2.13</v>
      </c>
      <c r="AG138" s="37"/>
      <c r="AH138" s="37">
        <f t="shared" si="256"/>
        <v>7.1428571428571432</v>
      </c>
      <c r="AO138" t="str">
        <f t="shared" si="215"/>
        <v>Q2.15</v>
      </c>
      <c r="AP138" s="12">
        <v>1</v>
      </c>
      <c r="AQ138" t="str">
        <f t="shared" si="216"/>
        <v>ok</v>
      </c>
      <c r="AR138">
        <f t="shared" si="217"/>
        <v>0</v>
      </c>
      <c r="AU138" t="str">
        <f t="shared" si="218"/>
        <v>Q2.15</v>
      </c>
      <c r="AV138" s="40" t="str">
        <f t="shared" ref="AV138:BD138" si="258">IF(I180,1,IF(I181,2,IF(I182,3,IF(I183,4,"-"))))</f>
        <v>-</v>
      </c>
      <c r="AW138" s="40" t="str">
        <f t="shared" si="258"/>
        <v>-</v>
      </c>
      <c r="AX138" s="40" t="str">
        <f t="shared" si="258"/>
        <v>-</v>
      </c>
      <c r="AY138" s="40" t="str">
        <f t="shared" si="258"/>
        <v>-</v>
      </c>
      <c r="AZ138" s="40" t="str">
        <f t="shared" si="258"/>
        <v>-</v>
      </c>
      <c r="BA138" s="40" t="str">
        <f t="shared" si="258"/>
        <v>-</v>
      </c>
      <c r="BB138" s="40" t="str">
        <f t="shared" si="258"/>
        <v>-</v>
      </c>
      <c r="BC138" s="40" t="str">
        <f t="shared" si="258"/>
        <v>-</v>
      </c>
      <c r="BD138" s="40" t="str">
        <f t="shared" si="258"/>
        <v>-</v>
      </c>
      <c r="BF138" t="str">
        <f>BF137</f>
        <v>Q2.4</v>
      </c>
      <c r="BG138" s="30" t="str">
        <f t="shared" si="213"/>
        <v>Q2.4NEPRAVDA</v>
      </c>
      <c r="BH138" t="b">
        <f t="shared" si="224"/>
        <v>0</v>
      </c>
      <c r="BI138" s="1" t="s">
        <v>460</v>
      </c>
    </row>
    <row r="139" spans="2:62" x14ac:dyDescent="0.2">
      <c r="B139" t="str">
        <f>'Chapter 2'!C98</f>
        <v>Q2.16</v>
      </c>
      <c r="C139" s="8">
        <f>IF('Chapter 2'!K99,1,IF('Chapter 2'!K100,2,IF('Chapter 2'!K101,3,IF('Chapter 2'!K102,4,""))))</f>
        <v>4</v>
      </c>
      <c r="D139" s="10" t="s">
        <v>29</v>
      </c>
      <c r="H139" t="b">
        <f>'Chapter 2'!K28</f>
        <v>1</v>
      </c>
      <c r="I139" s="11"/>
      <c r="J139" s="11"/>
      <c r="K139" s="11"/>
      <c r="L139" s="11" t="b">
        <v>0</v>
      </c>
      <c r="M139" s="11"/>
      <c r="N139" s="11"/>
      <c r="O139" s="11" t="b">
        <v>0</v>
      </c>
      <c r="P139" s="11"/>
      <c r="Q139" s="11"/>
      <c r="R139" s="16"/>
      <c r="T139" t="b">
        <f t="shared" si="251"/>
        <v>1</v>
      </c>
      <c r="U139" t="b">
        <f t="shared" si="252"/>
        <v>1</v>
      </c>
      <c r="V139" t="b">
        <f t="shared" si="252"/>
        <v>1</v>
      </c>
      <c r="W139" t="b">
        <f t="shared" si="252"/>
        <v>0</v>
      </c>
      <c r="X139" t="b">
        <f t="shared" si="253"/>
        <v>1</v>
      </c>
      <c r="Y139" t="b">
        <f t="shared" si="254"/>
        <v>1</v>
      </c>
      <c r="Z139" t="b">
        <f t="shared" si="254"/>
        <v>1</v>
      </c>
      <c r="AA139" t="b">
        <f t="shared" si="254"/>
        <v>1</v>
      </c>
      <c r="AB139" t="b">
        <f t="shared" si="254"/>
        <v>1</v>
      </c>
      <c r="AC139" t="b">
        <v>0</v>
      </c>
      <c r="AF139" t="str">
        <f t="shared" si="255"/>
        <v>Q2.14</v>
      </c>
      <c r="AG139" s="11"/>
      <c r="AH139" s="37">
        <f t="shared" si="256"/>
        <v>7.1428571428571432</v>
      </c>
      <c r="AK139" s="9"/>
      <c r="AO139" t="str">
        <f t="shared" si="215"/>
        <v>Q2.16</v>
      </c>
      <c r="AP139" s="12">
        <v>1</v>
      </c>
      <c r="AQ139" t="str">
        <f t="shared" si="216"/>
        <v>ok</v>
      </c>
      <c r="AR139">
        <f t="shared" si="217"/>
        <v>0</v>
      </c>
      <c r="AU139" t="str">
        <f t="shared" si="218"/>
        <v>Q2.16</v>
      </c>
      <c r="AV139" s="40" t="str">
        <f t="shared" ref="AV139:BD139" si="259">IF(I184,1,IF(I185,2,IF(I186,3,IF(I187,4,"-"))))</f>
        <v>-</v>
      </c>
      <c r="AW139" s="40" t="str">
        <f t="shared" si="259"/>
        <v>-</v>
      </c>
      <c r="AX139" s="40" t="str">
        <f t="shared" si="259"/>
        <v>-</v>
      </c>
      <c r="AY139" s="40" t="str">
        <f t="shared" si="259"/>
        <v>-</v>
      </c>
      <c r="AZ139" s="40" t="str">
        <f t="shared" si="259"/>
        <v>-</v>
      </c>
      <c r="BA139" s="40" t="str">
        <f t="shared" si="259"/>
        <v>-</v>
      </c>
      <c r="BB139" s="40" t="str">
        <f t="shared" si="259"/>
        <v>-</v>
      </c>
      <c r="BC139" s="40" t="str">
        <f t="shared" si="259"/>
        <v>-</v>
      </c>
      <c r="BD139" s="40" t="str">
        <f t="shared" si="259"/>
        <v>-</v>
      </c>
      <c r="BF139" t="str">
        <f>BF138</f>
        <v>Q2.4</v>
      </c>
      <c r="BG139" s="30" t="str">
        <f t="shared" si="213"/>
        <v>Q2.4PRAVDA</v>
      </c>
      <c r="BH139" t="b">
        <f t="shared" si="224"/>
        <v>1</v>
      </c>
      <c r="BI139" s="1" t="s">
        <v>204</v>
      </c>
    </row>
    <row r="140" spans="2:62" x14ac:dyDescent="0.2">
      <c r="B140" t="str">
        <f>'Chapter 2'!C104</f>
        <v>Q2.17</v>
      </c>
      <c r="C140" s="8">
        <f>IF('Chapter 2'!K105,1,IF('Chapter 2'!K106,2,IF('Chapter 2'!K107,3,IF('Chapter 2'!K108,4,""))))</f>
        <v>4</v>
      </c>
      <c r="D140" s="10" t="s">
        <v>29</v>
      </c>
      <c r="G140" t="str">
        <f>B128</f>
        <v>Q2.5</v>
      </c>
      <c r="H140" t="b">
        <f>'Chapter 2'!K31</f>
        <v>0</v>
      </c>
      <c r="I140" s="11"/>
      <c r="J140" s="11"/>
      <c r="K140" s="11"/>
      <c r="L140" s="11" t="b">
        <v>0</v>
      </c>
      <c r="M140" s="11"/>
      <c r="N140" s="11"/>
      <c r="O140" s="11"/>
      <c r="P140" s="11"/>
      <c r="Q140" s="11"/>
      <c r="R140" s="16"/>
      <c r="AF140" t="str">
        <f t="shared" si="255"/>
        <v>Q2.15</v>
      </c>
      <c r="AG140" s="11"/>
      <c r="AH140" s="37">
        <f t="shared" si="256"/>
        <v>7.1428571428571432</v>
      </c>
      <c r="AK140" s="9"/>
      <c r="AO140" t="str">
        <f>B140</f>
        <v>Q2.17</v>
      </c>
      <c r="AP140" s="12">
        <v>1</v>
      </c>
      <c r="AQ140" t="str">
        <f t="shared" si="216"/>
        <v>ok</v>
      </c>
      <c r="AR140">
        <f>IF(AQ140&lt;&gt;"ok",1,0)</f>
        <v>0</v>
      </c>
      <c r="AU140" t="str">
        <f t="shared" si="218"/>
        <v>Q2.17</v>
      </c>
      <c r="AV140" s="40" t="str">
        <f t="shared" ref="AV140:BD140" si="260">IF(I188,1,IF(I189,2,IF(I190,3,IF(I191,4,"-"))))</f>
        <v>-</v>
      </c>
      <c r="AW140" s="40" t="str">
        <f t="shared" si="260"/>
        <v>-</v>
      </c>
      <c r="AX140" s="40" t="str">
        <f t="shared" si="260"/>
        <v>-</v>
      </c>
      <c r="AY140" s="40" t="str">
        <f t="shared" si="260"/>
        <v>-</v>
      </c>
      <c r="AZ140" s="40" t="str">
        <f t="shared" si="260"/>
        <v>-</v>
      </c>
      <c r="BA140" s="40" t="str">
        <f t="shared" si="260"/>
        <v>-</v>
      </c>
      <c r="BB140" s="40" t="str">
        <f t="shared" si="260"/>
        <v>-</v>
      </c>
      <c r="BC140" s="40" t="str">
        <f t="shared" si="260"/>
        <v>-</v>
      </c>
      <c r="BD140" s="40" t="str">
        <f t="shared" si="260"/>
        <v>-</v>
      </c>
      <c r="BF140" t="str">
        <f t="shared" ref="BF140" si="261">G140</f>
        <v>Q2.5</v>
      </c>
      <c r="BG140" s="30" t="str">
        <f t="shared" si="213"/>
        <v>Q2.5NEPRAVDA</v>
      </c>
      <c r="BH140" t="b">
        <f t="shared" si="224"/>
        <v>0</v>
      </c>
      <c r="BI140" s="1" t="s">
        <v>244</v>
      </c>
    </row>
    <row r="141" spans="2:62" x14ac:dyDescent="0.2">
      <c r="B141" t="str">
        <f>'Chapter 2'!C110</f>
        <v>Q2.18</v>
      </c>
      <c r="C141" s="8">
        <f>IF('Chapter 2'!K111,1,IF('Chapter 2'!K112,2,IF('Chapter 2'!K113,3,IF('Chapter 2'!K114,4,""))))</f>
        <v>4</v>
      </c>
      <c r="D141" s="10" t="s">
        <v>29</v>
      </c>
      <c r="H141" t="b">
        <f>'Chapter 2'!K32</f>
        <v>0</v>
      </c>
      <c r="I141" s="11"/>
      <c r="J141" s="11"/>
      <c r="K141" s="11"/>
      <c r="L141" s="11" t="b">
        <v>0</v>
      </c>
      <c r="M141" s="11"/>
      <c r="N141" s="11"/>
      <c r="O141" s="11"/>
      <c r="P141" s="11"/>
      <c r="Q141" s="11"/>
      <c r="R141" s="16"/>
      <c r="AF141" t="str">
        <f t="shared" si="255"/>
        <v>Q2.16</v>
      </c>
      <c r="AG141" s="11"/>
      <c r="AH141" s="37">
        <f t="shared" si="256"/>
        <v>7.1428571428571432</v>
      </c>
      <c r="AK141" s="9"/>
      <c r="AO141" t="str">
        <f t="shared" si="215"/>
        <v>Q2.18</v>
      </c>
      <c r="AP141" s="12">
        <v>1</v>
      </c>
      <c r="AQ141" t="str">
        <f t="shared" si="216"/>
        <v>ok</v>
      </c>
      <c r="AR141">
        <f t="shared" ref="AR141:AR168" si="262">IF(AQ141&lt;&gt;"ok",1,0)</f>
        <v>0</v>
      </c>
      <c r="AU141" t="str">
        <f t="shared" si="218"/>
        <v>Q2.18</v>
      </c>
      <c r="AV141" s="40" t="str">
        <f t="shared" ref="AV141:BD141" si="263">IF(I192,1,IF(I193,2,IF(I194,3,IF(I195,4,"-"))))</f>
        <v>-</v>
      </c>
      <c r="AW141" s="40" t="str">
        <f t="shared" si="263"/>
        <v>-</v>
      </c>
      <c r="AX141" s="40" t="str">
        <f t="shared" si="263"/>
        <v>-</v>
      </c>
      <c r="AY141" s="40" t="str">
        <f t="shared" si="263"/>
        <v>-</v>
      </c>
      <c r="AZ141" s="40" t="str">
        <f t="shared" si="263"/>
        <v>-</v>
      </c>
      <c r="BA141" s="40" t="str">
        <f t="shared" si="263"/>
        <v>-</v>
      </c>
      <c r="BB141" s="40" t="str">
        <f t="shared" si="263"/>
        <v>-</v>
      </c>
      <c r="BC141" s="40" t="str">
        <f t="shared" si="263"/>
        <v>-</v>
      </c>
      <c r="BD141" s="40" t="str">
        <f t="shared" si="263"/>
        <v>-</v>
      </c>
      <c r="BF141" t="str">
        <f>BF140</f>
        <v>Q2.5</v>
      </c>
      <c r="BG141" s="30" t="str">
        <f t="shared" si="213"/>
        <v>Q2.5NEPRAVDA</v>
      </c>
      <c r="BH141" t="b">
        <f t="shared" si="224"/>
        <v>0</v>
      </c>
      <c r="BI141" s="1" t="s">
        <v>245</v>
      </c>
    </row>
    <row r="142" spans="2:62" x14ac:dyDescent="0.2">
      <c r="B142" t="str">
        <f>'Chapter 2'!C116</f>
        <v>Q2.19</v>
      </c>
      <c r="C142" s="8">
        <f>IF('Chapter 2'!K117,1,IF('Chapter 2'!K118,2,IF('Chapter 2'!K119,3,IF('Chapter 2'!K120,4,""))))</f>
        <v>3</v>
      </c>
      <c r="D142" s="10" t="s">
        <v>29</v>
      </c>
      <c r="H142" t="b">
        <f>'Chapter 2'!K33</f>
        <v>0</v>
      </c>
      <c r="I142" s="11"/>
      <c r="J142" s="11"/>
      <c r="K142" s="11"/>
      <c r="L142" s="11" t="b">
        <v>1</v>
      </c>
      <c r="M142" s="11"/>
      <c r="N142" s="11"/>
      <c r="O142" s="11"/>
      <c r="P142" s="11"/>
      <c r="Q142" s="11"/>
      <c r="R142" s="16"/>
      <c r="S142" t="str">
        <f>G136</f>
        <v>Q2.4</v>
      </c>
      <c r="T142" t="b">
        <f t="shared" ref="T142:AB142" si="264">IF(I136="",$H136,I136)</f>
        <v>0</v>
      </c>
      <c r="U142" t="b">
        <f t="shared" si="264"/>
        <v>0</v>
      </c>
      <c r="V142" t="b">
        <f t="shared" si="264"/>
        <v>0</v>
      </c>
      <c r="W142" t="b">
        <f t="shared" si="264"/>
        <v>0</v>
      </c>
      <c r="X142" t="b">
        <f t="shared" si="264"/>
        <v>0</v>
      </c>
      <c r="Y142" t="b">
        <f t="shared" si="264"/>
        <v>0</v>
      </c>
      <c r="Z142" t="b">
        <f t="shared" si="264"/>
        <v>0</v>
      </c>
      <c r="AA142" t="b">
        <f t="shared" si="264"/>
        <v>0</v>
      </c>
      <c r="AB142" t="b">
        <f t="shared" si="264"/>
        <v>0</v>
      </c>
      <c r="AC142" t="b">
        <v>0</v>
      </c>
      <c r="AF142" t="str">
        <f t="shared" si="255"/>
        <v>Q2.17</v>
      </c>
      <c r="AG142" s="11"/>
      <c r="AH142" s="37">
        <f t="shared" si="256"/>
        <v>7.1428571428571432</v>
      </c>
      <c r="AK142" s="9"/>
      <c r="AO142" t="str">
        <f t="shared" si="215"/>
        <v>Q2.19</v>
      </c>
      <c r="AP142" s="12">
        <v>1</v>
      </c>
      <c r="AQ142" t="str">
        <f t="shared" si="216"/>
        <v>ok</v>
      </c>
      <c r="AR142">
        <f t="shared" si="262"/>
        <v>0</v>
      </c>
      <c r="AU142" t="str">
        <f t="shared" si="218"/>
        <v>Q2.19</v>
      </c>
      <c r="AV142" s="40" t="str">
        <f t="shared" ref="AV142:BD142" si="265">IF(I196,1,IF(I197,2,IF(I198,3,IF(I199,4,"-"))))</f>
        <v>-</v>
      </c>
      <c r="AW142" s="40" t="str">
        <f t="shared" si="265"/>
        <v>-</v>
      </c>
      <c r="AX142" s="40" t="str">
        <f t="shared" si="265"/>
        <v>-</v>
      </c>
      <c r="AY142" s="40" t="str">
        <f t="shared" si="265"/>
        <v>-</v>
      </c>
      <c r="AZ142" s="40" t="str">
        <f t="shared" si="265"/>
        <v>-</v>
      </c>
      <c r="BA142" s="40" t="str">
        <f t="shared" si="265"/>
        <v>-</v>
      </c>
      <c r="BB142" s="40" t="str">
        <f t="shared" si="265"/>
        <v>-</v>
      </c>
      <c r="BC142" s="40" t="str">
        <f t="shared" si="265"/>
        <v>-</v>
      </c>
      <c r="BD142" s="40" t="str">
        <f t="shared" si="265"/>
        <v>-</v>
      </c>
      <c r="BF142" t="str">
        <f>BF141</f>
        <v>Q2.5</v>
      </c>
      <c r="BG142" s="30" t="str">
        <f t="shared" si="213"/>
        <v>Q2.5NEPRAVDA</v>
      </c>
      <c r="BH142" t="b">
        <f t="shared" si="224"/>
        <v>0</v>
      </c>
      <c r="BI142" s="1" t="s">
        <v>246</v>
      </c>
    </row>
    <row r="143" spans="2:62" x14ac:dyDescent="0.2">
      <c r="B143" t="str">
        <f>'Chapter 2'!C122</f>
        <v>Q2.20</v>
      </c>
      <c r="C143" s="8">
        <f>IF('Chapter 2'!K123,1,IF('Chapter 2'!K124,2,IF('Chapter 2'!K125,3,IF('Chapter 2'!K126,4,""))))</f>
        <v>4</v>
      </c>
      <c r="D143" s="10" t="s">
        <v>29</v>
      </c>
      <c r="H143" t="b">
        <f>'Chapter 2'!K34</f>
        <v>1</v>
      </c>
      <c r="I143" s="11"/>
      <c r="J143" s="11"/>
      <c r="K143" s="11"/>
      <c r="L143" s="11" t="b">
        <v>0</v>
      </c>
      <c r="M143" s="11"/>
      <c r="N143" s="11"/>
      <c r="O143" s="11"/>
      <c r="P143" s="11"/>
      <c r="Q143" s="11"/>
      <c r="R143" s="16"/>
      <c r="T143" t="b">
        <f t="shared" ref="T143:T145" si="266">IF(I137="",$H137,I137)</f>
        <v>0</v>
      </c>
      <c r="U143" t="b">
        <f t="shared" ref="U143:W145" si="267">IF(J137="",$H137,J137)</f>
        <v>0</v>
      </c>
      <c r="V143" t="b">
        <f t="shared" si="267"/>
        <v>0</v>
      </c>
      <c r="W143" t="b">
        <f t="shared" si="267"/>
        <v>0</v>
      </c>
      <c r="X143" t="b">
        <f t="shared" ref="X143:X144" si="268">IF(M137="",$H137,M137)</f>
        <v>0</v>
      </c>
      <c r="Y143" t="b">
        <f t="shared" ref="Y143:AB145" si="269">IF(N137="",$H137,N137)</f>
        <v>0</v>
      </c>
      <c r="Z143" t="b">
        <f t="shared" si="269"/>
        <v>0</v>
      </c>
      <c r="AA143" t="b">
        <f t="shared" si="269"/>
        <v>0</v>
      </c>
      <c r="AB143" t="b">
        <f t="shared" si="269"/>
        <v>0</v>
      </c>
      <c r="AC143" t="b">
        <v>0</v>
      </c>
      <c r="AF143" t="str">
        <f t="shared" si="255"/>
        <v>Q2.18</v>
      </c>
      <c r="AG143" s="37"/>
      <c r="AH143" s="37">
        <f t="shared" si="256"/>
        <v>7.1428571428571432</v>
      </c>
      <c r="AK143" s="9"/>
      <c r="AO143" t="str">
        <f t="shared" si="215"/>
        <v>Q2.20</v>
      </c>
      <c r="AP143" s="12">
        <v>1</v>
      </c>
      <c r="AQ143" t="str">
        <f t="shared" si="216"/>
        <v>ok</v>
      </c>
      <c r="AR143">
        <f t="shared" si="262"/>
        <v>0</v>
      </c>
      <c r="AU143" t="str">
        <f t="shared" si="218"/>
        <v>Q2.20</v>
      </c>
      <c r="AV143" s="40" t="str">
        <f t="shared" ref="AV143:BD143" si="270">IF(I200,1,IF(I201,2,IF(I202,3,IF(I203,4,"-"))))</f>
        <v>-</v>
      </c>
      <c r="AW143" s="40" t="str">
        <f t="shared" si="270"/>
        <v>-</v>
      </c>
      <c r="AX143" s="40" t="str">
        <f t="shared" si="270"/>
        <v>-</v>
      </c>
      <c r="AY143" s="40" t="str">
        <f t="shared" si="270"/>
        <v>-</v>
      </c>
      <c r="AZ143" s="40" t="str">
        <f t="shared" si="270"/>
        <v>-</v>
      </c>
      <c r="BA143" s="40" t="str">
        <f t="shared" si="270"/>
        <v>-</v>
      </c>
      <c r="BB143" s="40" t="str">
        <f t="shared" si="270"/>
        <v>-</v>
      </c>
      <c r="BC143" s="40" t="str">
        <f t="shared" si="270"/>
        <v>-</v>
      </c>
      <c r="BD143" s="40" t="str">
        <f t="shared" si="270"/>
        <v>-</v>
      </c>
      <c r="BF143" t="str">
        <f>BF142</f>
        <v>Q2.5</v>
      </c>
      <c r="BG143" s="30" t="str">
        <f t="shared" si="213"/>
        <v>Q2.5PRAVDA</v>
      </c>
      <c r="BH143" t="b">
        <f t="shared" si="224"/>
        <v>1</v>
      </c>
      <c r="BI143" s="1" t="s">
        <v>204</v>
      </c>
    </row>
    <row r="144" spans="2:62" x14ac:dyDescent="0.2">
      <c r="B144" t="str">
        <f>'Chapter 2'!C128</f>
        <v>Q2.21</v>
      </c>
      <c r="C144" s="8">
        <f>IF('Chapter 2'!K129,1,IF('Chapter 2'!K130,2,IF('Chapter 2'!K131,3,IF('Chapter 2'!K132,4,""))))</f>
        <v>4</v>
      </c>
      <c r="D144" s="10" t="s">
        <v>29</v>
      </c>
      <c r="G144" t="str">
        <f>B129</f>
        <v>Q2.6</v>
      </c>
      <c r="H144" t="b">
        <f>'Chapter 2'!K37</f>
        <v>0</v>
      </c>
      <c r="I144" s="11"/>
      <c r="J144" s="11"/>
      <c r="K144" s="11"/>
      <c r="L144" s="11" t="b">
        <v>0</v>
      </c>
      <c r="M144" s="11"/>
      <c r="N144" s="11"/>
      <c r="O144" s="11"/>
      <c r="P144" s="11"/>
      <c r="Q144" s="11"/>
      <c r="R144" s="16"/>
      <c r="T144" t="b">
        <f t="shared" si="266"/>
        <v>0</v>
      </c>
      <c r="U144" t="b">
        <f t="shared" si="267"/>
        <v>0</v>
      </c>
      <c r="V144" t="b">
        <f t="shared" si="267"/>
        <v>0</v>
      </c>
      <c r="W144" t="b">
        <f t="shared" si="267"/>
        <v>1</v>
      </c>
      <c r="X144" t="b">
        <f t="shared" si="268"/>
        <v>0</v>
      </c>
      <c r="Y144" t="b">
        <f t="shared" si="269"/>
        <v>0</v>
      </c>
      <c r="Z144" t="b">
        <f t="shared" si="269"/>
        <v>1</v>
      </c>
      <c r="AA144" t="b">
        <f t="shared" si="269"/>
        <v>0</v>
      </c>
      <c r="AB144" t="b">
        <f t="shared" si="269"/>
        <v>0</v>
      </c>
      <c r="AC144" t="b">
        <v>0</v>
      </c>
      <c r="AF144" t="str">
        <f t="shared" si="255"/>
        <v>Q2.19</v>
      </c>
      <c r="AG144" s="11"/>
      <c r="AH144" s="37">
        <f t="shared" si="256"/>
        <v>7.1428571428571432</v>
      </c>
      <c r="AK144" s="9"/>
      <c r="AO144" t="str">
        <f t="shared" si="215"/>
        <v>Q2.21</v>
      </c>
      <c r="AP144" s="12">
        <v>1</v>
      </c>
      <c r="AQ144" t="str">
        <f t="shared" si="216"/>
        <v>ok</v>
      </c>
      <c r="AR144">
        <f t="shared" si="262"/>
        <v>0</v>
      </c>
      <c r="AU144" t="str">
        <f t="shared" si="218"/>
        <v>Q2.21</v>
      </c>
      <c r="AV144" s="40" t="str">
        <f t="shared" ref="AV144:BD144" si="271">IF(I204,1,IF(I205,2,IF(I206,3,IF(I207,4,"-"))))</f>
        <v>-</v>
      </c>
      <c r="AW144" s="40" t="str">
        <f t="shared" si="271"/>
        <v>-</v>
      </c>
      <c r="AX144" s="40">
        <f t="shared" si="271"/>
        <v>3</v>
      </c>
      <c r="AY144" s="40" t="str">
        <f t="shared" si="271"/>
        <v>-</v>
      </c>
      <c r="AZ144" s="40" t="str">
        <f t="shared" si="271"/>
        <v>-</v>
      </c>
      <c r="BA144" s="40" t="str">
        <f t="shared" si="271"/>
        <v>-</v>
      </c>
      <c r="BB144" s="40" t="str">
        <f t="shared" si="271"/>
        <v>-</v>
      </c>
      <c r="BC144" s="40" t="str">
        <f t="shared" si="271"/>
        <v>-</v>
      </c>
      <c r="BD144" s="40" t="str">
        <f t="shared" si="271"/>
        <v>-</v>
      </c>
      <c r="BF144" t="str">
        <f t="shared" ref="BF144" si="272">G144</f>
        <v>Q2.6</v>
      </c>
      <c r="BG144" s="30" t="str">
        <f t="shared" si="213"/>
        <v>Q2.6NEPRAVDA</v>
      </c>
      <c r="BH144" t="b">
        <f t="shared" si="224"/>
        <v>0</v>
      </c>
      <c r="BI144" s="1" t="s">
        <v>247</v>
      </c>
    </row>
    <row r="145" spans="2:61" x14ac:dyDescent="0.2">
      <c r="B145" t="str">
        <f>'Chapter 2'!C134</f>
        <v>Q2.22</v>
      </c>
      <c r="C145" s="8">
        <f>IF('Chapter 2'!K135,1,IF('Chapter 2'!K136,2,IF('Chapter 2'!K137,3,IF('Chapter 2'!K138,4,""))))</f>
        <v>2</v>
      </c>
      <c r="D145" s="10" t="s">
        <v>29</v>
      </c>
      <c r="H145" t="b">
        <f>'Chapter 2'!K38</f>
        <v>0</v>
      </c>
      <c r="I145" s="11"/>
      <c r="J145" s="11"/>
      <c r="K145" s="11"/>
      <c r="L145" s="11" t="b">
        <v>0</v>
      </c>
      <c r="M145" s="11"/>
      <c r="N145" s="11"/>
      <c r="O145" s="11"/>
      <c r="P145" s="11"/>
      <c r="Q145" s="11"/>
      <c r="R145" s="16"/>
      <c r="T145" t="b">
        <f t="shared" si="266"/>
        <v>1</v>
      </c>
      <c r="U145" t="b">
        <f t="shared" si="267"/>
        <v>1</v>
      </c>
      <c r="V145" t="b">
        <f t="shared" si="267"/>
        <v>1</v>
      </c>
      <c r="W145" t="b">
        <f t="shared" si="267"/>
        <v>0</v>
      </c>
      <c r="X145" t="b">
        <f>IF(M139="",$H139,M139)</f>
        <v>1</v>
      </c>
      <c r="Y145" t="b">
        <f t="shared" si="269"/>
        <v>1</v>
      </c>
      <c r="Z145" t="b">
        <f t="shared" si="269"/>
        <v>0</v>
      </c>
      <c r="AA145" t="b">
        <f t="shared" si="269"/>
        <v>1</v>
      </c>
      <c r="AB145" t="b">
        <f t="shared" si="269"/>
        <v>1</v>
      </c>
      <c r="AC145" t="b">
        <v>0</v>
      </c>
      <c r="AF145" t="str">
        <f t="shared" si="255"/>
        <v>Q2.20</v>
      </c>
      <c r="AG145" s="37"/>
      <c r="AH145" s="37">
        <f t="shared" si="256"/>
        <v>7.1428571428571432</v>
      </c>
      <c r="AO145" t="str">
        <f t="shared" si="215"/>
        <v>Q2.22</v>
      </c>
      <c r="AP145" s="12">
        <v>1</v>
      </c>
      <c r="AQ145" t="str">
        <f t="shared" si="216"/>
        <v>ok</v>
      </c>
      <c r="AR145">
        <f t="shared" si="262"/>
        <v>0</v>
      </c>
      <c r="AU145" t="str">
        <f t="shared" si="218"/>
        <v>Q2.22</v>
      </c>
      <c r="AV145" s="40" t="str">
        <f t="shared" ref="AV145:BD145" si="273">IF(I208,1,IF(I209,2,IF(I210,3,IF(I211,4,"-"))))</f>
        <v>-</v>
      </c>
      <c r="AW145" s="40" t="str">
        <f t="shared" si="273"/>
        <v>-</v>
      </c>
      <c r="AX145" s="40" t="str">
        <f t="shared" si="273"/>
        <v>-</v>
      </c>
      <c r="AY145" s="40" t="str">
        <f t="shared" si="273"/>
        <v>-</v>
      </c>
      <c r="AZ145" s="40" t="str">
        <f t="shared" si="273"/>
        <v>-</v>
      </c>
      <c r="BA145" s="40" t="str">
        <f t="shared" si="273"/>
        <v>-</v>
      </c>
      <c r="BB145" s="40" t="str">
        <f t="shared" si="273"/>
        <v>-</v>
      </c>
      <c r="BC145" s="40" t="str">
        <f t="shared" si="273"/>
        <v>-</v>
      </c>
      <c r="BD145" s="40" t="str">
        <f t="shared" si="273"/>
        <v>-</v>
      </c>
      <c r="BF145" t="str">
        <f>BF144</f>
        <v>Q2.6</v>
      </c>
      <c r="BG145" s="30" t="str">
        <f t="shared" si="213"/>
        <v>Q2.6NEPRAVDA</v>
      </c>
      <c r="BH145" t="b">
        <f t="shared" si="224"/>
        <v>0</v>
      </c>
      <c r="BI145" s="1" t="s">
        <v>248</v>
      </c>
    </row>
    <row r="146" spans="2:61" x14ac:dyDescent="0.2">
      <c r="B146" t="str">
        <f>'Chapter 2'!C140</f>
        <v>Q2.23</v>
      </c>
      <c r="C146" s="8">
        <f>IF('Chapter 2'!K141,1,IF('Chapter 2'!K142,2,IF('Chapter 2'!K143,3,IF('Chapter 2'!K144,4,""))))</f>
        <v>4</v>
      </c>
      <c r="D146" s="10" t="s">
        <v>29</v>
      </c>
      <c r="H146" t="b">
        <f>'Chapter 2'!K39</f>
        <v>0</v>
      </c>
      <c r="I146" s="11"/>
      <c r="J146" s="11"/>
      <c r="K146" s="11"/>
      <c r="L146" s="11" t="b">
        <v>1</v>
      </c>
      <c r="M146" s="11"/>
      <c r="N146" s="11"/>
      <c r="O146" s="11"/>
      <c r="P146" s="11"/>
      <c r="Q146" s="11"/>
      <c r="R146" s="16"/>
      <c r="AF146" t="str">
        <f t="shared" si="255"/>
        <v>Q2.21</v>
      </c>
      <c r="AG146" s="11"/>
      <c r="AH146" s="37">
        <f t="shared" si="256"/>
        <v>7.1428571428571432</v>
      </c>
      <c r="AK146" s="9"/>
      <c r="AO146" t="str">
        <f t="shared" si="215"/>
        <v>Q2.23</v>
      </c>
      <c r="AP146" s="12">
        <v>1</v>
      </c>
      <c r="AQ146" t="str">
        <f t="shared" si="216"/>
        <v>ok</v>
      </c>
      <c r="AR146">
        <f t="shared" si="262"/>
        <v>0</v>
      </c>
      <c r="AU146" t="str">
        <f t="shared" si="218"/>
        <v>Q2.23</v>
      </c>
      <c r="AV146" s="40" t="str">
        <f t="shared" ref="AV146:BD146" si="274">IF(I212,1,IF(I213,2,IF(I214,3,IF(I215,4,"-"))))</f>
        <v>-</v>
      </c>
      <c r="AW146" s="40" t="str">
        <f t="shared" si="274"/>
        <v>-</v>
      </c>
      <c r="AX146" s="40" t="str">
        <f t="shared" si="274"/>
        <v>-</v>
      </c>
      <c r="AY146" s="40" t="str">
        <f t="shared" si="274"/>
        <v>-</v>
      </c>
      <c r="AZ146" s="40" t="str">
        <f t="shared" si="274"/>
        <v>-</v>
      </c>
      <c r="BA146" s="40" t="str">
        <f t="shared" si="274"/>
        <v>-</v>
      </c>
      <c r="BB146" s="40" t="str">
        <f t="shared" si="274"/>
        <v>-</v>
      </c>
      <c r="BC146" s="40" t="str">
        <f t="shared" si="274"/>
        <v>-</v>
      </c>
      <c r="BD146" s="40" t="str">
        <f t="shared" si="274"/>
        <v>-</v>
      </c>
      <c r="BF146" t="str">
        <f>BF145</f>
        <v>Q2.6</v>
      </c>
      <c r="BG146" s="30" t="str">
        <f t="shared" si="213"/>
        <v>Q2.6NEPRAVDA</v>
      </c>
      <c r="BH146" t="b">
        <f t="shared" si="224"/>
        <v>0</v>
      </c>
      <c r="BI146" s="1" t="s">
        <v>249</v>
      </c>
    </row>
    <row r="147" spans="2:61" x14ac:dyDescent="0.2">
      <c r="B147" t="str">
        <f>'Chapter 2'!C146</f>
        <v>Q2.24</v>
      </c>
      <c r="C147" s="8">
        <f>IF('Chapter 2'!K147,1,IF('Chapter 2'!K148,2,IF('Chapter 2'!K149,3,IF('Chapter 2'!K150,4,""))))</f>
        <v>3</v>
      </c>
      <c r="D147" s="10" t="s">
        <v>29</v>
      </c>
      <c r="H147" t="b">
        <f>'Chapter 2'!K40</f>
        <v>1</v>
      </c>
      <c r="I147" s="11"/>
      <c r="J147" s="11"/>
      <c r="K147" s="11"/>
      <c r="L147" s="11" t="b">
        <v>0</v>
      </c>
      <c r="M147" s="11"/>
      <c r="N147" s="11"/>
      <c r="O147" s="11"/>
      <c r="P147" s="11"/>
      <c r="Q147" s="11"/>
      <c r="R147" s="16"/>
      <c r="T147" s="28"/>
      <c r="U147" s="28"/>
      <c r="V147" s="28"/>
      <c r="W147" s="28"/>
      <c r="X147" s="28"/>
      <c r="Y147" s="28"/>
      <c r="Z147" s="28"/>
      <c r="AA147" s="28"/>
      <c r="AB147" s="28"/>
      <c r="AC147" s="28"/>
      <c r="AF147" t="str">
        <f t="shared" si="255"/>
        <v>Q2.22</v>
      </c>
      <c r="AG147" s="11"/>
      <c r="AH147" s="37">
        <f t="shared" si="256"/>
        <v>7.1428571428571432</v>
      </c>
      <c r="AK147" s="9"/>
      <c r="AO147" t="str">
        <f t="shared" si="215"/>
        <v>Q2.24</v>
      </c>
      <c r="AP147" s="12">
        <v>1</v>
      </c>
      <c r="AQ147" t="str">
        <f t="shared" si="216"/>
        <v>ok</v>
      </c>
      <c r="AR147">
        <f t="shared" si="262"/>
        <v>0</v>
      </c>
      <c r="AU147" t="str">
        <f t="shared" si="218"/>
        <v>Q2.24</v>
      </c>
      <c r="AV147" s="40" t="str">
        <f t="shared" ref="AV147:BD147" si="275">IF(I216,1,IF(I217,2,IF(I218,3,IF(I219,4,"-"))))</f>
        <v>-</v>
      </c>
      <c r="AW147" s="40" t="str">
        <f t="shared" si="275"/>
        <v>-</v>
      </c>
      <c r="AX147" s="40" t="str">
        <f t="shared" si="275"/>
        <v>-</v>
      </c>
      <c r="AY147" s="40" t="str">
        <f t="shared" si="275"/>
        <v>-</v>
      </c>
      <c r="AZ147" s="40" t="str">
        <f t="shared" si="275"/>
        <v>-</v>
      </c>
      <c r="BA147" s="40" t="str">
        <f t="shared" si="275"/>
        <v>-</v>
      </c>
      <c r="BB147" s="40" t="str">
        <f t="shared" si="275"/>
        <v>-</v>
      </c>
      <c r="BC147" s="40" t="str">
        <f t="shared" si="275"/>
        <v>-</v>
      </c>
      <c r="BD147" s="40" t="str">
        <f t="shared" si="275"/>
        <v>-</v>
      </c>
      <c r="BF147" t="str">
        <f>BF146</f>
        <v>Q2.6</v>
      </c>
      <c r="BG147" s="30" t="str">
        <f t="shared" si="213"/>
        <v>Q2.6PRAVDA</v>
      </c>
      <c r="BH147" t="b">
        <f t="shared" si="224"/>
        <v>1</v>
      </c>
      <c r="BI147" s="1" t="s">
        <v>204</v>
      </c>
    </row>
    <row r="148" spans="2:61" x14ac:dyDescent="0.2">
      <c r="B148" t="str">
        <f>'Chapter 2'!C154</f>
        <v>Q2.25</v>
      </c>
      <c r="C148" s="8">
        <f>IF('Chapter 2'!K155,1,IF('Chapter 2'!K156,2,IF('Chapter 2'!K157,3,IF('Chapter 2'!K158,4,""))))</f>
        <v>3</v>
      </c>
      <c r="D148" s="10" t="s">
        <v>29</v>
      </c>
      <c r="G148" t="str">
        <f>B130</f>
        <v>Q2.7</v>
      </c>
      <c r="H148" t="b">
        <f>'Chapter 2'!K43</f>
        <v>0</v>
      </c>
      <c r="I148" s="11"/>
      <c r="J148" s="11"/>
      <c r="K148" s="11" t="b">
        <v>0</v>
      </c>
      <c r="L148" s="11" t="b">
        <v>0</v>
      </c>
      <c r="M148" s="11"/>
      <c r="N148" s="11"/>
      <c r="O148" s="11" t="b">
        <v>0</v>
      </c>
      <c r="P148" s="11"/>
      <c r="Q148" s="11"/>
      <c r="R148" s="16"/>
      <c r="S148" t="str">
        <f>G140</f>
        <v>Q2.5</v>
      </c>
      <c r="T148" t="b">
        <f t="shared" ref="T148:AB148" si="276">IF(I140="",$H140,I140)</f>
        <v>0</v>
      </c>
      <c r="U148" t="b">
        <f t="shared" si="276"/>
        <v>0</v>
      </c>
      <c r="V148" t="b">
        <f t="shared" si="276"/>
        <v>0</v>
      </c>
      <c r="W148" t="b">
        <f t="shared" si="276"/>
        <v>0</v>
      </c>
      <c r="X148" t="b">
        <f t="shared" si="276"/>
        <v>0</v>
      </c>
      <c r="Y148" t="b">
        <f t="shared" si="276"/>
        <v>0</v>
      </c>
      <c r="Z148" t="b">
        <f t="shared" si="276"/>
        <v>0</v>
      </c>
      <c r="AA148" t="b">
        <f t="shared" si="276"/>
        <v>0</v>
      </c>
      <c r="AB148" t="b">
        <f t="shared" si="276"/>
        <v>0</v>
      </c>
      <c r="AC148" t="b">
        <v>0</v>
      </c>
      <c r="AF148" t="str">
        <f t="shared" si="255"/>
        <v>Q2.23</v>
      </c>
      <c r="AG148" s="11"/>
      <c r="AH148" s="37">
        <f t="shared" si="256"/>
        <v>7.1428571428571432</v>
      </c>
      <c r="AK148" s="9"/>
      <c r="AO148" t="str">
        <f t="shared" si="215"/>
        <v>Q2.25</v>
      </c>
      <c r="AP148" s="12">
        <v>2</v>
      </c>
      <c r="AQ148" t="str">
        <f t="shared" si="216"/>
        <v>ok</v>
      </c>
      <c r="AR148">
        <f t="shared" si="262"/>
        <v>0</v>
      </c>
      <c r="AU148" t="str">
        <f t="shared" si="218"/>
        <v>Q2.25</v>
      </c>
      <c r="AV148" s="40" t="str">
        <f t="shared" ref="AV148:BD148" si="277">IF(I220,1,IF(I221,2,IF(I222,3,IF(I223,4,"-"))))</f>
        <v>-</v>
      </c>
      <c r="AW148" s="40" t="str">
        <f t="shared" si="277"/>
        <v>-</v>
      </c>
      <c r="AX148" s="40" t="str">
        <f t="shared" si="277"/>
        <v>-</v>
      </c>
      <c r="AY148" s="40" t="str">
        <f t="shared" si="277"/>
        <v>-</v>
      </c>
      <c r="AZ148" s="40" t="str">
        <f t="shared" si="277"/>
        <v>-</v>
      </c>
      <c r="BA148" s="40" t="str">
        <f t="shared" si="277"/>
        <v>-</v>
      </c>
      <c r="BB148" s="40" t="str">
        <f t="shared" si="277"/>
        <v>-</v>
      </c>
      <c r="BC148" s="40" t="str">
        <f t="shared" si="277"/>
        <v>-</v>
      </c>
      <c r="BD148" s="40" t="str">
        <f t="shared" si="277"/>
        <v>-</v>
      </c>
      <c r="BF148" t="str">
        <f t="shared" ref="BF148" si="278">G148</f>
        <v>Q2.7</v>
      </c>
      <c r="BG148" s="30" t="str">
        <f t="shared" si="213"/>
        <v>Q2.7NEPRAVDA</v>
      </c>
      <c r="BH148" t="b">
        <f t="shared" si="224"/>
        <v>0</v>
      </c>
      <c r="BI148" s="1" t="s">
        <v>172</v>
      </c>
    </row>
    <row r="149" spans="2:61" x14ac:dyDescent="0.2">
      <c r="B149" t="str">
        <f>'Chapter 2'!C160</f>
        <v>Q2.26</v>
      </c>
      <c r="C149" s="8">
        <f>IF('Chapter 2'!K161,1,IF('Chapter 2'!K162,2,IF('Chapter 2'!K163,3,IF('Chapter 2'!K164,4,""))))</f>
        <v>4</v>
      </c>
      <c r="D149" s="10" t="s">
        <v>29</v>
      </c>
      <c r="H149" t="b">
        <f>'Chapter 2'!K44</f>
        <v>0</v>
      </c>
      <c r="I149" s="11"/>
      <c r="J149" s="11"/>
      <c r="K149" s="11" t="b">
        <v>0</v>
      </c>
      <c r="L149" s="11" t="b">
        <v>0</v>
      </c>
      <c r="M149" s="11"/>
      <c r="N149" s="11"/>
      <c r="O149" s="11" t="b">
        <v>0</v>
      </c>
      <c r="P149" s="11"/>
      <c r="Q149" s="11"/>
      <c r="R149" s="16"/>
      <c r="T149" t="b">
        <f t="shared" ref="T149:T151" si="279">IF(I141="",$H141,I141)</f>
        <v>0</v>
      </c>
      <c r="U149" t="b">
        <f t="shared" ref="U149:W151" si="280">IF(J141="",$H141,J141)</f>
        <v>0</v>
      </c>
      <c r="V149" t="b">
        <f t="shared" si="280"/>
        <v>0</v>
      </c>
      <c r="W149" t="b">
        <f t="shared" si="280"/>
        <v>0</v>
      </c>
      <c r="X149" t="b">
        <f t="shared" ref="X149:X151" si="281">IF(M141="",$H141,M141)</f>
        <v>0</v>
      </c>
      <c r="Y149" t="b">
        <f t="shared" ref="Y149:AB151" si="282">IF(N141="",$H141,N141)</f>
        <v>0</v>
      </c>
      <c r="Z149" t="b">
        <f t="shared" si="282"/>
        <v>0</v>
      </c>
      <c r="AA149" t="b">
        <f t="shared" si="282"/>
        <v>0</v>
      </c>
      <c r="AB149" t="b">
        <f t="shared" si="282"/>
        <v>0</v>
      </c>
      <c r="AC149" t="b">
        <v>0</v>
      </c>
      <c r="AF149" t="str">
        <f t="shared" si="255"/>
        <v>Q2.24</v>
      </c>
      <c r="AG149" s="11"/>
      <c r="AH149" s="37">
        <f t="shared" si="256"/>
        <v>7.1428571428571432</v>
      </c>
      <c r="AK149" s="9"/>
      <c r="AO149" t="str">
        <f t="shared" si="215"/>
        <v>Q2.26</v>
      </c>
      <c r="AP149" s="12">
        <v>1</v>
      </c>
      <c r="AQ149" t="str">
        <f t="shared" si="216"/>
        <v>ok</v>
      </c>
      <c r="AR149">
        <f t="shared" si="262"/>
        <v>0</v>
      </c>
      <c r="AU149" t="str">
        <f t="shared" si="218"/>
        <v>Q2.26</v>
      </c>
      <c r="AV149" s="40" t="str">
        <f t="shared" ref="AV149:BD149" si="283">IF(I224,1,IF(I225,2,IF(I226,3,IF(I227,4,"-"))))</f>
        <v>-</v>
      </c>
      <c r="AW149" s="40" t="str">
        <f t="shared" si="283"/>
        <v>-</v>
      </c>
      <c r="AX149" s="40" t="str">
        <f t="shared" si="283"/>
        <v>-</v>
      </c>
      <c r="AY149" s="40" t="str">
        <f t="shared" si="283"/>
        <v>-</v>
      </c>
      <c r="AZ149" s="40" t="str">
        <f t="shared" si="283"/>
        <v>-</v>
      </c>
      <c r="BA149" s="40" t="str">
        <f t="shared" si="283"/>
        <v>-</v>
      </c>
      <c r="BB149" s="40" t="str">
        <f t="shared" si="283"/>
        <v>-</v>
      </c>
      <c r="BC149" s="40" t="str">
        <f t="shared" si="283"/>
        <v>-</v>
      </c>
      <c r="BD149" s="40" t="str">
        <f t="shared" si="283"/>
        <v>-</v>
      </c>
      <c r="BF149" t="str">
        <f>BF148</f>
        <v>Q2.7</v>
      </c>
      <c r="BG149" s="30" t="str">
        <f t="shared" si="213"/>
        <v>Q2.7NEPRAVDA</v>
      </c>
      <c r="BH149" t="b">
        <f t="shared" si="224"/>
        <v>0</v>
      </c>
      <c r="BI149" s="1" t="s">
        <v>297</v>
      </c>
    </row>
    <row r="150" spans="2:61" x14ac:dyDescent="0.2">
      <c r="B150" t="str">
        <f>'Chapter 2'!C168</f>
        <v>Q2.27</v>
      </c>
      <c r="C150" s="8">
        <f>IF('Chapter 2'!K169,1,IF('Chapter 2'!K170,2,IF('Chapter 2'!K171,3,IF('Chapter 2'!K172,4,""))))</f>
        <v>4</v>
      </c>
      <c r="D150" s="10" t="s">
        <v>29</v>
      </c>
      <c r="H150" t="b">
        <f>'Chapter 2'!K45</f>
        <v>1</v>
      </c>
      <c r="I150" s="11"/>
      <c r="J150" s="11"/>
      <c r="K150" s="11" t="b">
        <v>0</v>
      </c>
      <c r="L150" s="11" t="b">
        <v>1</v>
      </c>
      <c r="M150" s="11"/>
      <c r="N150" s="11"/>
      <c r="O150" s="11" t="b">
        <v>1</v>
      </c>
      <c r="P150" s="11"/>
      <c r="Q150" s="11"/>
      <c r="R150" s="16"/>
      <c r="T150" t="b">
        <f t="shared" si="279"/>
        <v>0</v>
      </c>
      <c r="U150" t="b">
        <f t="shared" si="280"/>
        <v>0</v>
      </c>
      <c r="V150" t="b">
        <f t="shared" si="280"/>
        <v>0</v>
      </c>
      <c r="W150" t="b">
        <f t="shared" si="280"/>
        <v>1</v>
      </c>
      <c r="X150" t="b">
        <f t="shared" si="281"/>
        <v>0</v>
      </c>
      <c r="Y150" t="b">
        <f t="shared" si="282"/>
        <v>0</v>
      </c>
      <c r="Z150" t="b">
        <f t="shared" si="282"/>
        <v>0</v>
      </c>
      <c r="AA150" t="b">
        <f t="shared" si="282"/>
        <v>0</v>
      </c>
      <c r="AB150" t="b">
        <f t="shared" si="282"/>
        <v>0</v>
      </c>
      <c r="AC150" t="b">
        <v>0</v>
      </c>
      <c r="AE150" t="str">
        <f>'Chapter 2'!B152</f>
        <v>Distribuce</v>
      </c>
      <c r="AG150" s="37">
        <f>2/45*100</f>
        <v>4.4444444444444446</v>
      </c>
      <c r="AH150" s="11"/>
      <c r="AK150" s="29">
        <f>(C148*AH151+C149*AH152)/100</f>
        <v>3.5</v>
      </c>
      <c r="AO150" t="str">
        <f t="shared" si="215"/>
        <v>Q2.27</v>
      </c>
      <c r="AP150" s="12">
        <v>1</v>
      </c>
      <c r="AQ150" t="str">
        <f t="shared" si="216"/>
        <v>ok</v>
      </c>
      <c r="AR150">
        <f t="shared" si="262"/>
        <v>0</v>
      </c>
      <c r="AU150" t="str">
        <f t="shared" si="218"/>
        <v>Q2.27</v>
      </c>
      <c r="AV150" s="40" t="str">
        <f t="shared" ref="AV150:BD150" si="284">IF(I228,1,IF(I229,2,IF(I230,3,IF(I231,4,"-"))))</f>
        <v>-</v>
      </c>
      <c r="AW150" s="40" t="str">
        <f t="shared" si="284"/>
        <v>-</v>
      </c>
      <c r="AX150" s="40" t="str">
        <f t="shared" si="284"/>
        <v>-</v>
      </c>
      <c r="AY150" s="40" t="str">
        <f t="shared" si="284"/>
        <v>-</v>
      </c>
      <c r="AZ150" s="40" t="str">
        <f t="shared" si="284"/>
        <v>-</v>
      </c>
      <c r="BA150" s="40" t="str">
        <f t="shared" si="284"/>
        <v>-</v>
      </c>
      <c r="BB150" s="40" t="str">
        <f t="shared" si="284"/>
        <v>-</v>
      </c>
      <c r="BC150" s="40" t="str">
        <f t="shared" si="284"/>
        <v>-</v>
      </c>
      <c r="BD150" s="40" t="str">
        <f t="shared" si="284"/>
        <v>-</v>
      </c>
      <c r="BF150" t="str">
        <f>BF149</f>
        <v>Q2.7</v>
      </c>
      <c r="BG150" s="30" t="str">
        <f t="shared" si="213"/>
        <v>Q2.7PRAVDA</v>
      </c>
      <c r="BH150" t="b">
        <f t="shared" si="224"/>
        <v>1</v>
      </c>
      <c r="BI150" s="1" t="s">
        <v>173</v>
      </c>
    </row>
    <row r="151" spans="2:61" x14ac:dyDescent="0.2">
      <c r="B151" t="str">
        <f>'Chapter 2'!C174</f>
        <v>Q2.28</v>
      </c>
      <c r="C151" s="8">
        <f>IF('Chapter 2'!K175,1,IF('Chapter 2'!K176,2,IF('Chapter 2'!K177,3,IF('Chapter 2'!K178,4,""))))</f>
        <v>3</v>
      </c>
      <c r="D151" s="10" t="s">
        <v>29</v>
      </c>
      <c r="H151" t="b">
        <f>'Chapter 2'!K46</f>
        <v>0</v>
      </c>
      <c r="I151" s="11"/>
      <c r="J151" s="11"/>
      <c r="K151" s="11" t="b">
        <v>1</v>
      </c>
      <c r="L151" s="11" t="b">
        <v>0</v>
      </c>
      <c r="M151" s="11"/>
      <c r="N151" s="11"/>
      <c r="O151" s="11" t="b">
        <v>0</v>
      </c>
      <c r="P151" s="11"/>
      <c r="Q151" s="11"/>
      <c r="R151" s="16"/>
      <c r="T151" t="b">
        <f t="shared" si="279"/>
        <v>1</v>
      </c>
      <c r="U151" t="b">
        <f t="shared" si="280"/>
        <v>1</v>
      </c>
      <c r="V151" t="b">
        <f t="shared" si="280"/>
        <v>1</v>
      </c>
      <c r="W151" t="b">
        <f t="shared" si="280"/>
        <v>0</v>
      </c>
      <c r="X151" t="b">
        <f t="shared" si="281"/>
        <v>1</v>
      </c>
      <c r="Y151" t="b">
        <f t="shared" si="282"/>
        <v>1</v>
      </c>
      <c r="Z151" t="b">
        <f t="shared" si="282"/>
        <v>1</v>
      </c>
      <c r="AA151" t="b">
        <f t="shared" si="282"/>
        <v>1</v>
      </c>
      <c r="AB151" t="b">
        <f t="shared" si="282"/>
        <v>1</v>
      </c>
      <c r="AC151" t="b">
        <v>0</v>
      </c>
      <c r="AF151" t="str">
        <f>B148</f>
        <v>Q2.25</v>
      </c>
      <c r="AG151" s="11"/>
      <c r="AH151" s="11">
        <v>50</v>
      </c>
      <c r="AO151" t="str">
        <f t="shared" si="215"/>
        <v>Q2.28</v>
      </c>
      <c r="AP151" s="12">
        <v>2</v>
      </c>
      <c r="AQ151" t="str">
        <f t="shared" si="216"/>
        <v>ok</v>
      </c>
      <c r="AR151">
        <f t="shared" si="262"/>
        <v>0</v>
      </c>
      <c r="AU151" t="str">
        <f t="shared" si="218"/>
        <v>Q2.28</v>
      </c>
      <c r="AV151" s="40" t="str">
        <f t="shared" ref="AV151:BD151" si="285">IF(I232,1,IF(I233,2,IF(I234,3,IF(I235,4,"-"))))</f>
        <v>-</v>
      </c>
      <c r="AW151" s="40" t="str">
        <f t="shared" si="285"/>
        <v>-</v>
      </c>
      <c r="AX151" s="40" t="str">
        <f t="shared" si="285"/>
        <v>-</v>
      </c>
      <c r="AY151" s="40" t="str">
        <f t="shared" si="285"/>
        <v>-</v>
      </c>
      <c r="AZ151" s="40" t="str">
        <f t="shared" si="285"/>
        <v>-</v>
      </c>
      <c r="BA151" s="40" t="str">
        <f t="shared" si="285"/>
        <v>-</v>
      </c>
      <c r="BB151" s="40" t="str">
        <f t="shared" si="285"/>
        <v>-</v>
      </c>
      <c r="BC151" s="40" t="str">
        <f t="shared" si="285"/>
        <v>-</v>
      </c>
      <c r="BD151" s="40" t="str">
        <f t="shared" si="285"/>
        <v>-</v>
      </c>
      <c r="BF151" t="str">
        <f>BF150</f>
        <v>Q2.7</v>
      </c>
      <c r="BG151" s="30" t="str">
        <f t="shared" si="213"/>
        <v>Q2.7NEPRAVDA</v>
      </c>
      <c r="BH151" t="b">
        <f t="shared" si="224"/>
        <v>0</v>
      </c>
      <c r="BI151" s="1" t="s">
        <v>204</v>
      </c>
    </row>
    <row r="152" spans="2:61" x14ac:dyDescent="0.2">
      <c r="B152" t="str">
        <f>'Chapter 2'!C180</f>
        <v>Q2.29</v>
      </c>
      <c r="C152" s="8">
        <f>IF('Chapter 2'!K181,1,IF('Chapter 2'!K182,2,IF('Chapter 2'!K183,3,IF('Chapter 2'!K184,4,""))))</f>
        <v>4</v>
      </c>
      <c r="D152" s="10" t="s">
        <v>29</v>
      </c>
      <c r="G152" t="str">
        <f>B131</f>
        <v>Q2.8</v>
      </c>
      <c r="H152" t="b">
        <f>'Chapter 2'!K49</f>
        <v>0</v>
      </c>
      <c r="I152" s="11"/>
      <c r="J152" s="11" t="b">
        <v>0</v>
      </c>
      <c r="K152" s="11" t="b">
        <v>0</v>
      </c>
      <c r="L152" s="11" t="b">
        <v>0</v>
      </c>
      <c r="M152" s="11"/>
      <c r="N152" s="11"/>
      <c r="O152" s="11" t="b">
        <v>0</v>
      </c>
      <c r="P152" s="11"/>
      <c r="Q152" s="11"/>
      <c r="R152" s="16"/>
      <c r="AF152" t="str">
        <f>B149</f>
        <v>Q2.26</v>
      </c>
      <c r="AG152" s="11"/>
      <c r="AH152" s="11">
        <v>50</v>
      </c>
      <c r="AO152" t="str">
        <f t="shared" si="215"/>
        <v>Q2.29</v>
      </c>
      <c r="AP152" s="12">
        <v>2</v>
      </c>
      <c r="AQ152" t="str">
        <f t="shared" si="216"/>
        <v>ok</v>
      </c>
      <c r="AR152">
        <f t="shared" si="262"/>
        <v>0</v>
      </c>
      <c r="AU152" t="str">
        <f t="shared" si="218"/>
        <v>Q2.29</v>
      </c>
      <c r="AV152" s="40" t="str">
        <f t="shared" ref="AV152:BD152" si="286">IF(I236,1,IF(I237,2,IF(I238,3,IF(I239,4,"-"))))</f>
        <v>-</v>
      </c>
      <c r="AW152" s="40" t="str">
        <f t="shared" si="286"/>
        <v>-</v>
      </c>
      <c r="AX152" s="40" t="str">
        <f t="shared" si="286"/>
        <v>-</v>
      </c>
      <c r="AY152" s="40" t="str">
        <f t="shared" si="286"/>
        <v>-</v>
      </c>
      <c r="AZ152" s="40" t="str">
        <f t="shared" si="286"/>
        <v>-</v>
      </c>
      <c r="BA152" s="40" t="str">
        <f t="shared" si="286"/>
        <v>-</v>
      </c>
      <c r="BB152" s="40" t="str">
        <f t="shared" si="286"/>
        <v>-</v>
      </c>
      <c r="BC152" s="40" t="str">
        <f t="shared" si="286"/>
        <v>-</v>
      </c>
      <c r="BD152" s="40" t="str">
        <f t="shared" si="286"/>
        <v>-</v>
      </c>
      <c r="BF152" t="str">
        <f t="shared" ref="BF152" si="287">G152</f>
        <v>Q2.8</v>
      </c>
      <c r="BG152" s="30" t="str">
        <f t="shared" si="213"/>
        <v>Q2.8NEPRAVDA</v>
      </c>
      <c r="BH152" t="b">
        <f t="shared" si="224"/>
        <v>0</v>
      </c>
      <c r="BI152" s="1" t="s">
        <v>250</v>
      </c>
    </row>
    <row r="153" spans="2:61" x14ac:dyDescent="0.2">
      <c r="B153" t="str">
        <f>'Chapter 2'!C186</f>
        <v>Q2.30</v>
      </c>
      <c r="C153" s="8">
        <f>IF('Chapter 2'!K187,1,IF('Chapter 2'!K188,2,IF('Chapter 2'!K189,3,IF('Chapter 2'!K190,4,""))))</f>
        <v>3</v>
      </c>
      <c r="D153" s="10" t="s">
        <v>29</v>
      </c>
      <c r="H153" t="b">
        <f>'Chapter 2'!K50</f>
        <v>0</v>
      </c>
      <c r="I153" s="11"/>
      <c r="J153" s="11" t="b">
        <v>0</v>
      </c>
      <c r="K153" s="11" t="b">
        <v>0</v>
      </c>
      <c r="L153" s="11" t="b">
        <v>0</v>
      </c>
      <c r="M153" s="11"/>
      <c r="N153" s="11"/>
      <c r="O153" s="11" t="b">
        <v>0</v>
      </c>
      <c r="P153" s="11"/>
      <c r="Q153" s="11"/>
      <c r="R153" s="16"/>
      <c r="AE153" t="str">
        <f>'Chapter 2'!B166</f>
        <v>Bezpečnost</v>
      </c>
      <c r="AG153" s="37">
        <f>6/45*100</f>
        <v>13.333333333333334</v>
      </c>
      <c r="AH153" s="11"/>
      <c r="AK153">
        <f>(C150*AH154+C151*AH155+C152*AH156+C153*AH157+C154*AH158+C155*AH159)/100</f>
        <v>3.3333333333333339</v>
      </c>
      <c r="AO153" t="str">
        <f t="shared" si="215"/>
        <v>Q2.30</v>
      </c>
      <c r="AP153" s="12">
        <v>2</v>
      </c>
      <c r="AQ153" t="str">
        <f t="shared" si="216"/>
        <v>ok</v>
      </c>
      <c r="AR153">
        <f t="shared" si="262"/>
        <v>0</v>
      </c>
      <c r="AU153" t="str">
        <f t="shared" si="218"/>
        <v>Q2.30</v>
      </c>
      <c r="AV153" s="40" t="str">
        <f t="shared" ref="AV153:BD153" si="288">IF(I240,1,IF(I241,2,IF(I242,3,IF(I243,4,"-"))))</f>
        <v>-</v>
      </c>
      <c r="AW153" s="40" t="str">
        <f t="shared" si="288"/>
        <v>-</v>
      </c>
      <c r="AX153" s="40" t="str">
        <f t="shared" si="288"/>
        <v>-</v>
      </c>
      <c r="AY153" s="40" t="str">
        <f t="shared" si="288"/>
        <v>-</v>
      </c>
      <c r="AZ153" s="40" t="str">
        <f t="shared" si="288"/>
        <v>-</v>
      </c>
      <c r="BA153" s="40" t="str">
        <f t="shared" si="288"/>
        <v>-</v>
      </c>
      <c r="BB153" s="40" t="str">
        <f t="shared" si="288"/>
        <v>-</v>
      </c>
      <c r="BC153" s="40" t="str">
        <f t="shared" si="288"/>
        <v>-</v>
      </c>
      <c r="BD153" s="40" t="str">
        <f t="shared" si="288"/>
        <v>-</v>
      </c>
      <c r="BF153" t="str">
        <f>BF152</f>
        <v>Q2.8</v>
      </c>
      <c r="BG153" s="30" t="str">
        <f t="shared" si="213"/>
        <v>Q2.8NEPRAVDA</v>
      </c>
      <c r="BH153" t="b">
        <f t="shared" si="224"/>
        <v>0</v>
      </c>
      <c r="BI153" s="1" t="s">
        <v>314</v>
      </c>
    </row>
    <row r="154" spans="2:61" x14ac:dyDescent="0.2">
      <c r="B154" t="str">
        <f>'Chapter 2'!C192</f>
        <v>Q2.31</v>
      </c>
      <c r="C154" s="8">
        <f>IF('Chapter 2'!K193,1,IF('Chapter 2'!K194,2,IF('Chapter 2'!K195,3,IF('Chapter 2'!K196,4,""))))</f>
        <v>2</v>
      </c>
      <c r="D154" s="10" t="s">
        <v>29</v>
      </c>
      <c r="H154" t="b">
        <f>'Chapter 2'!K51</f>
        <v>1</v>
      </c>
      <c r="I154" s="11"/>
      <c r="J154" s="11" t="b">
        <v>1</v>
      </c>
      <c r="K154" s="11" t="b">
        <v>1</v>
      </c>
      <c r="L154" s="11" t="b">
        <v>1</v>
      </c>
      <c r="M154" s="11"/>
      <c r="N154" s="11"/>
      <c r="O154" s="11" t="b">
        <v>0</v>
      </c>
      <c r="P154" s="11"/>
      <c r="Q154" s="11"/>
      <c r="R154" s="16"/>
      <c r="S154" t="str">
        <f>G144</f>
        <v>Q2.6</v>
      </c>
      <c r="T154" t="b">
        <f t="shared" ref="T154:AB154" si="289">IF(I144="",$H144,I144)</f>
        <v>0</v>
      </c>
      <c r="U154" t="b">
        <f t="shared" si="289"/>
        <v>0</v>
      </c>
      <c r="V154" t="b">
        <f t="shared" si="289"/>
        <v>0</v>
      </c>
      <c r="W154" t="b">
        <f t="shared" si="289"/>
        <v>0</v>
      </c>
      <c r="X154" t="b">
        <f t="shared" si="289"/>
        <v>0</v>
      </c>
      <c r="Y154" t="b">
        <f t="shared" si="289"/>
        <v>0</v>
      </c>
      <c r="Z154" t="b">
        <f t="shared" si="289"/>
        <v>0</v>
      </c>
      <c r="AA154" t="b">
        <f t="shared" si="289"/>
        <v>0</v>
      </c>
      <c r="AB154" t="b">
        <f t="shared" si="289"/>
        <v>0</v>
      </c>
      <c r="AC154" t="b">
        <v>0</v>
      </c>
      <c r="AF154" t="str">
        <f>B150</f>
        <v>Q2.27</v>
      </c>
      <c r="AG154" s="11"/>
      <c r="AH154" s="37">
        <f>100/6</f>
        <v>16.666666666666668</v>
      </c>
      <c r="AO154" t="str">
        <f>B154</f>
        <v>Q2.31</v>
      </c>
      <c r="AP154" s="12">
        <v>2</v>
      </c>
      <c r="AQ154" t="str">
        <f t="shared" si="216"/>
        <v>ok</v>
      </c>
      <c r="AR154">
        <f t="shared" si="262"/>
        <v>0</v>
      </c>
      <c r="AU154" t="str">
        <f t="shared" si="218"/>
        <v>Q2.31</v>
      </c>
      <c r="AV154" s="40" t="str">
        <f t="shared" ref="AV154:BD154" si="290">IF(I244,1,IF(I245,2,IF(I246,3,IF(I247,4,"-"))))</f>
        <v>-</v>
      </c>
      <c r="AW154" s="40" t="str">
        <f t="shared" si="290"/>
        <v>-</v>
      </c>
      <c r="AX154" s="40" t="str">
        <f t="shared" si="290"/>
        <v>-</v>
      </c>
      <c r="AY154" s="40" t="str">
        <f t="shared" si="290"/>
        <v>-</v>
      </c>
      <c r="AZ154" s="40" t="str">
        <f t="shared" si="290"/>
        <v>-</v>
      </c>
      <c r="BA154" s="40" t="str">
        <f t="shared" si="290"/>
        <v>-</v>
      </c>
      <c r="BB154" s="40" t="str">
        <f t="shared" si="290"/>
        <v>-</v>
      </c>
      <c r="BC154" s="40" t="str">
        <f t="shared" si="290"/>
        <v>-</v>
      </c>
      <c r="BD154" s="40" t="str">
        <f t="shared" si="290"/>
        <v>-</v>
      </c>
      <c r="BF154" t="str">
        <f>BF153</f>
        <v>Q2.8</v>
      </c>
      <c r="BG154" s="30" t="str">
        <f t="shared" si="213"/>
        <v>Q2.8PRAVDA</v>
      </c>
      <c r="BH154" t="b">
        <f t="shared" si="224"/>
        <v>1</v>
      </c>
      <c r="BI154" s="1" t="s">
        <v>251</v>
      </c>
    </row>
    <row r="155" spans="2:61" x14ac:dyDescent="0.2">
      <c r="B155" t="str">
        <f>'Chapter 2'!C198</f>
        <v>Q2.32</v>
      </c>
      <c r="C155" s="8">
        <f>IF('Chapter 2'!K199,1,IF('Chapter 2'!K200,2,IF('Chapter 2'!K201,3,IF('Chapter 2'!K202,4,""))))</f>
        <v>4</v>
      </c>
      <c r="D155" s="10" t="s">
        <v>29</v>
      </c>
      <c r="H155" t="b">
        <f>'Chapter 2'!K52</f>
        <v>0</v>
      </c>
      <c r="I155" s="11"/>
      <c r="J155" s="11" t="b">
        <v>0</v>
      </c>
      <c r="K155" s="11" t="b">
        <v>0</v>
      </c>
      <c r="L155" s="11" t="b">
        <v>0</v>
      </c>
      <c r="M155" s="11"/>
      <c r="N155" s="11"/>
      <c r="O155" s="11" t="b">
        <v>1</v>
      </c>
      <c r="P155" s="11"/>
      <c r="Q155" s="11"/>
      <c r="R155" s="16"/>
      <c r="T155" t="b">
        <f t="shared" ref="T155:T157" si="291">IF(I145="",$H145,I145)</f>
        <v>0</v>
      </c>
      <c r="U155" t="b">
        <f t="shared" ref="U155:W157" si="292">IF(J145="",$H145,J145)</f>
        <v>0</v>
      </c>
      <c r="V155" t="b">
        <f t="shared" si="292"/>
        <v>0</v>
      </c>
      <c r="W155" t="b">
        <f t="shared" si="292"/>
        <v>0</v>
      </c>
      <c r="X155" t="b">
        <f t="shared" ref="X155:X157" si="293">IF(M145="",$H145,M145)</f>
        <v>0</v>
      </c>
      <c r="Y155" t="b">
        <f t="shared" ref="Y155:AB157" si="294">IF(N145="",$H145,N145)</f>
        <v>0</v>
      </c>
      <c r="Z155" t="b">
        <f t="shared" si="294"/>
        <v>0</v>
      </c>
      <c r="AA155" t="b">
        <f t="shared" si="294"/>
        <v>0</v>
      </c>
      <c r="AB155" t="b">
        <f t="shared" si="294"/>
        <v>0</v>
      </c>
      <c r="AC155" t="b">
        <v>0</v>
      </c>
      <c r="AF155" t="str">
        <f t="shared" ref="AF155:AF158" si="295">B151</f>
        <v>Q2.28</v>
      </c>
      <c r="AG155" s="11"/>
      <c r="AH155" s="37">
        <f t="shared" ref="AH155:AH159" si="296">100/6</f>
        <v>16.666666666666668</v>
      </c>
      <c r="AO155" t="str">
        <f t="shared" si="215"/>
        <v>Q2.32</v>
      </c>
      <c r="AP155" s="12">
        <v>2</v>
      </c>
      <c r="AQ155" t="str">
        <f t="shared" si="216"/>
        <v>ok</v>
      </c>
      <c r="AR155">
        <f t="shared" si="262"/>
        <v>0</v>
      </c>
      <c r="AU155" t="str">
        <f t="shared" si="218"/>
        <v>Q2.32</v>
      </c>
      <c r="AV155" s="40" t="str">
        <f t="shared" ref="AV155:BD155" si="297">IF(I248,1,IF(I249,2,IF(I250,3,IF(I251,4,"-"))))</f>
        <v>-</v>
      </c>
      <c r="AW155" s="40" t="str">
        <f t="shared" si="297"/>
        <v>-</v>
      </c>
      <c r="AX155" s="40" t="str">
        <f t="shared" si="297"/>
        <v>-</v>
      </c>
      <c r="AY155" s="40" t="str">
        <f t="shared" si="297"/>
        <v>-</v>
      </c>
      <c r="AZ155" s="40" t="str">
        <f t="shared" si="297"/>
        <v>-</v>
      </c>
      <c r="BA155" s="40" t="str">
        <f t="shared" si="297"/>
        <v>-</v>
      </c>
      <c r="BB155" s="40" t="str">
        <f t="shared" si="297"/>
        <v>-</v>
      </c>
      <c r="BC155" s="40" t="str">
        <f t="shared" si="297"/>
        <v>-</v>
      </c>
      <c r="BD155" s="40" t="str">
        <f t="shared" si="297"/>
        <v>-</v>
      </c>
      <c r="BF155" t="str">
        <f>BF154</f>
        <v>Q2.8</v>
      </c>
      <c r="BG155" s="30" t="str">
        <f t="shared" si="213"/>
        <v>Q2.8NEPRAVDA</v>
      </c>
      <c r="BH155" t="b">
        <f t="shared" si="224"/>
        <v>0</v>
      </c>
      <c r="BI155" s="1" t="s">
        <v>204</v>
      </c>
    </row>
    <row r="156" spans="2:61" x14ac:dyDescent="0.2">
      <c r="B156" t="str">
        <f>'Chapter 2'!C206</f>
        <v>Q2.33</v>
      </c>
      <c r="C156" s="8">
        <f>IF('Chapter 2'!K207,1,IF('Chapter 2'!K208,2,IF('Chapter 2'!K209,3,IF('Chapter 2'!K210,4,""))))</f>
        <v>2</v>
      </c>
      <c r="D156" s="10" t="s">
        <v>29</v>
      </c>
      <c r="G156" t="str">
        <f>B132</f>
        <v>Q2.9</v>
      </c>
      <c r="H156" t="b">
        <f>'Chapter 2'!K55</f>
        <v>0</v>
      </c>
      <c r="I156" s="11"/>
      <c r="J156" s="11"/>
      <c r="K156" s="11" t="b">
        <v>0</v>
      </c>
      <c r="L156" s="11" t="b">
        <v>0</v>
      </c>
      <c r="M156" s="11"/>
      <c r="N156" s="11"/>
      <c r="O156" s="11" t="b">
        <v>0</v>
      </c>
      <c r="P156" s="11"/>
      <c r="Q156" s="11"/>
      <c r="R156" s="16"/>
      <c r="T156" t="b">
        <f t="shared" si="291"/>
        <v>0</v>
      </c>
      <c r="U156" t="b">
        <f t="shared" si="292"/>
        <v>0</v>
      </c>
      <c r="V156" t="b">
        <f t="shared" si="292"/>
        <v>0</v>
      </c>
      <c r="W156" t="b">
        <f t="shared" si="292"/>
        <v>1</v>
      </c>
      <c r="X156" t="b">
        <f t="shared" si="293"/>
        <v>0</v>
      </c>
      <c r="Y156" t="b">
        <f t="shared" si="294"/>
        <v>0</v>
      </c>
      <c r="Z156" t="b">
        <f t="shared" si="294"/>
        <v>0</v>
      </c>
      <c r="AA156" t="b">
        <f t="shared" si="294"/>
        <v>0</v>
      </c>
      <c r="AB156" t="b">
        <f t="shared" si="294"/>
        <v>0</v>
      </c>
      <c r="AC156" t="b">
        <v>0</v>
      </c>
      <c r="AF156" t="str">
        <f t="shared" si="295"/>
        <v>Q2.29</v>
      </c>
      <c r="AG156" s="11"/>
      <c r="AH156" s="37">
        <f t="shared" si="296"/>
        <v>16.666666666666668</v>
      </c>
      <c r="AO156" t="str">
        <f t="shared" si="215"/>
        <v>Q2.33</v>
      </c>
      <c r="AP156" s="12">
        <v>2</v>
      </c>
      <c r="AQ156" t="str">
        <f t="shared" si="216"/>
        <v>ok</v>
      </c>
      <c r="AR156">
        <f t="shared" si="262"/>
        <v>0</v>
      </c>
      <c r="AU156" t="str">
        <f t="shared" si="218"/>
        <v>Q2.33</v>
      </c>
      <c r="AV156" s="40" t="str">
        <f t="shared" ref="AV156:BD156" si="298">IF(I252,1,IF(I253,2,IF(I254,3,IF(I255,4,"-"))))</f>
        <v>-</v>
      </c>
      <c r="AW156" s="40">
        <f t="shared" si="298"/>
        <v>3</v>
      </c>
      <c r="AX156" s="40">
        <f t="shared" si="298"/>
        <v>3</v>
      </c>
      <c r="AY156" s="40" t="str">
        <f t="shared" si="298"/>
        <v>-</v>
      </c>
      <c r="AZ156" s="40" t="str">
        <f t="shared" si="298"/>
        <v>-</v>
      </c>
      <c r="BA156" s="40">
        <f t="shared" si="298"/>
        <v>3</v>
      </c>
      <c r="BB156" s="40">
        <f t="shared" si="298"/>
        <v>3</v>
      </c>
      <c r="BC156" s="40">
        <f t="shared" si="298"/>
        <v>3</v>
      </c>
      <c r="BD156" s="40" t="str">
        <f t="shared" si="298"/>
        <v>-</v>
      </c>
      <c r="BF156" t="str">
        <f>G156</f>
        <v>Q2.9</v>
      </c>
      <c r="BG156" s="30" t="str">
        <f t="shared" si="213"/>
        <v>Q2.9NEPRAVDA</v>
      </c>
      <c r="BH156" t="b">
        <f t="shared" si="224"/>
        <v>0</v>
      </c>
      <c r="BI156" s="1" t="s">
        <v>298</v>
      </c>
    </row>
    <row r="157" spans="2:61" x14ac:dyDescent="0.2">
      <c r="B157" t="str">
        <f>'Chapter 2'!C212</f>
        <v>Q2.34</v>
      </c>
      <c r="C157" s="8">
        <f>IF('Chapter 2'!K213,1,IF('Chapter 2'!K214,2,IF('Chapter 2'!K215,3,IF('Chapter 2'!K216,4,""))))</f>
        <v>4</v>
      </c>
      <c r="D157" s="10" t="s">
        <v>29</v>
      </c>
      <c r="H157" t="b">
        <f>'Chapter 2'!K56</f>
        <v>0</v>
      </c>
      <c r="I157" s="11"/>
      <c r="J157" s="11"/>
      <c r="K157" s="11" t="b">
        <v>0</v>
      </c>
      <c r="L157" s="11" t="b">
        <v>0</v>
      </c>
      <c r="M157" s="11"/>
      <c r="N157" s="11"/>
      <c r="O157" s="11" t="b">
        <v>0</v>
      </c>
      <c r="P157" s="11"/>
      <c r="Q157" s="11"/>
      <c r="R157" s="16"/>
      <c r="T157" t="b">
        <f t="shared" si="291"/>
        <v>1</v>
      </c>
      <c r="U157" t="b">
        <f t="shared" si="292"/>
        <v>1</v>
      </c>
      <c r="V157" t="b">
        <f t="shared" si="292"/>
        <v>1</v>
      </c>
      <c r="W157" t="b">
        <f t="shared" si="292"/>
        <v>0</v>
      </c>
      <c r="X157" t="b">
        <f t="shared" si="293"/>
        <v>1</v>
      </c>
      <c r="Y157" t="b">
        <f t="shared" si="294"/>
        <v>1</v>
      </c>
      <c r="Z157" t="b">
        <f t="shared" si="294"/>
        <v>1</v>
      </c>
      <c r="AA157" t="b">
        <f t="shared" si="294"/>
        <v>1</v>
      </c>
      <c r="AB157" t="b">
        <f t="shared" si="294"/>
        <v>1</v>
      </c>
      <c r="AC157" t="b">
        <v>0</v>
      </c>
      <c r="AF157" t="str">
        <f t="shared" si="295"/>
        <v>Q2.30</v>
      </c>
      <c r="AG157" s="11"/>
      <c r="AH157" s="37">
        <f t="shared" si="296"/>
        <v>16.666666666666668</v>
      </c>
      <c r="AO157" t="str">
        <f t="shared" si="215"/>
        <v>Q2.34</v>
      </c>
      <c r="AP157" s="12">
        <v>1</v>
      </c>
      <c r="AQ157" t="str">
        <f t="shared" si="216"/>
        <v>ok</v>
      </c>
      <c r="AR157">
        <f t="shared" si="262"/>
        <v>0</v>
      </c>
      <c r="AU157" t="str">
        <f t="shared" si="218"/>
        <v>Q2.34</v>
      </c>
      <c r="AV157" s="40" t="str">
        <f t="shared" ref="AV157:BD157" si="299">IF(I256,1,IF(I257,2,IF(I258,3,IF(I259,4,"-"))))</f>
        <v>-</v>
      </c>
      <c r="AW157" s="40">
        <f t="shared" si="299"/>
        <v>4</v>
      </c>
      <c r="AX157" s="40" t="str">
        <f t="shared" si="299"/>
        <v>-</v>
      </c>
      <c r="AY157" s="40" t="str">
        <f t="shared" si="299"/>
        <v>-</v>
      </c>
      <c r="AZ157" s="40">
        <f t="shared" si="299"/>
        <v>4</v>
      </c>
      <c r="BA157" s="40">
        <f t="shared" si="299"/>
        <v>4</v>
      </c>
      <c r="BB157" s="40">
        <f t="shared" si="299"/>
        <v>4</v>
      </c>
      <c r="BC157" s="40" t="str">
        <f t="shared" si="299"/>
        <v>-</v>
      </c>
      <c r="BD157" s="40" t="str">
        <f t="shared" si="299"/>
        <v>-</v>
      </c>
      <c r="BF157" t="str">
        <f>BF156</f>
        <v>Q2.9</v>
      </c>
      <c r="BG157" s="30" t="str">
        <f t="shared" si="213"/>
        <v>Q2.9NEPRAVDA</v>
      </c>
      <c r="BH157" t="b">
        <f t="shared" si="224"/>
        <v>0</v>
      </c>
      <c r="BI157" s="1" t="s">
        <v>252</v>
      </c>
    </row>
    <row r="158" spans="2:61" x14ac:dyDescent="0.2">
      <c r="B158" t="str">
        <f>'Chapter 2'!C218</f>
        <v>Q2.35</v>
      </c>
      <c r="C158" s="8">
        <f>IF('Chapter 2'!K219,1,IF('Chapter 2'!K220,2,IF('Chapter 2'!K221,3,IF('Chapter 2'!K222,4,""))))</f>
        <v>3</v>
      </c>
      <c r="D158" s="10" t="s">
        <v>29</v>
      </c>
      <c r="H158" t="b">
        <f>'Chapter 2'!K57</f>
        <v>0</v>
      </c>
      <c r="I158" s="11"/>
      <c r="J158" s="11"/>
      <c r="K158" s="11" t="b">
        <v>1</v>
      </c>
      <c r="L158" s="11" t="b">
        <v>1</v>
      </c>
      <c r="M158" s="11"/>
      <c r="N158" s="11"/>
      <c r="O158" s="11" t="b">
        <v>1</v>
      </c>
      <c r="P158" s="11"/>
      <c r="Q158" s="11"/>
      <c r="R158" s="16"/>
      <c r="AF158" t="str">
        <f t="shared" si="295"/>
        <v>Q2.31</v>
      </c>
      <c r="AG158" s="11"/>
      <c r="AH158" s="37">
        <f t="shared" si="296"/>
        <v>16.666666666666668</v>
      </c>
      <c r="AO158" t="str">
        <f t="shared" si="215"/>
        <v>Q2.35</v>
      </c>
      <c r="AP158" s="12">
        <v>1</v>
      </c>
      <c r="AQ158" t="str">
        <f t="shared" si="216"/>
        <v>ok</v>
      </c>
      <c r="AR158">
        <f t="shared" si="262"/>
        <v>0</v>
      </c>
      <c r="AU158" t="str">
        <f t="shared" si="218"/>
        <v>Q2.35</v>
      </c>
      <c r="AV158" s="40" t="str">
        <f t="shared" ref="AV158:BD158" si="300">IF(I260,1,IF(I261,2,IF(I262,3,IF(I263,4,"-"))))</f>
        <v>-</v>
      </c>
      <c r="AW158" s="40">
        <f t="shared" si="300"/>
        <v>3</v>
      </c>
      <c r="AX158" s="40" t="str">
        <f t="shared" si="300"/>
        <v>-</v>
      </c>
      <c r="AY158" s="40" t="str">
        <f t="shared" si="300"/>
        <v>-</v>
      </c>
      <c r="AZ158" s="40" t="str">
        <f t="shared" si="300"/>
        <v>-</v>
      </c>
      <c r="BA158" s="40">
        <f t="shared" si="300"/>
        <v>3</v>
      </c>
      <c r="BB158" s="40">
        <f t="shared" si="300"/>
        <v>3</v>
      </c>
      <c r="BC158" s="40">
        <f t="shared" si="300"/>
        <v>3</v>
      </c>
      <c r="BD158" s="40" t="str">
        <f t="shared" si="300"/>
        <v>-</v>
      </c>
      <c r="BF158" t="str">
        <f t="shared" ref="BF158:BF159" si="301">BF157</f>
        <v>Q2.9</v>
      </c>
      <c r="BG158" s="30" t="str">
        <f t="shared" si="213"/>
        <v>Q2.9NEPRAVDA</v>
      </c>
      <c r="BH158" t="b">
        <f t="shared" si="224"/>
        <v>0</v>
      </c>
      <c r="BI158" s="1" t="s">
        <v>253</v>
      </c>
    </row>
    <row r="159" spans="2:61" x14ac:dyDescent="0.2">
      <c r="B159" t="str">
        <f>'Chapter 2'!C224</f>
        <v>Q2.36</v>
      </c>
      <c r="C159" s="8">
        <f>IF('Chapter 2'!K225,1,IF('Chapter 2'!K226,2,IF('Chapter 2'!K227,3,IF('Chapter 2'!K228,4,""))))</f>
        <v>2</v>
      </c>
      <c r="D159" s="10" t="s">
        <v>29</v>
      </c>
      <c r="H159" t="b">
        <f>'Chapter 2'!K58</f>
        <v>1</v>
      </c>
      <c r="I159" s="11"/>
      <c r="J159" s="11"/>
      <c r="K159" s="11" t="b">
        <v>0</v>
      </c>
      <c r="L159" s="11" t="b">
        <v>0</v>
      </c>
      <c r="M159" s="11"/>
      <c r="N159" s="11"/>
      <c r="O159" s="11" t="b">
        <v>0</v>
      </c>
      <c r="P159" s="11"/>
      <c r="Q159" s="11"/>
      <c r="R159" s="16"/>
      <c r="T159" s="28"/>
      <c r="U159" s="28"/>
      <c r="V159" s="28"/>
      <c r="W159" s="28"/>
      <c r="X159" s="28"/>
      <c r="Y159" s="28"/>
      <c r="Z159" s="28"/>
      <c r="AA159" s="28"/>
      <c r="AB159" s="28"/>
      <c r="AC159" s="28"/>
      <c r="AF159" t="str">
        <f>B155</f>
        <v>Q2.32</v>
      </c>
      <c r="AG159" s="11"/>
      <c r="AH159" s="37">
        <f t="shared" si="296"/>
        <v>16.666666666666668</v>
      </c>
      <c r="AO159" t="str">
        <f t="shared" si="215"/>
        <v>Q2.36</v>
      </c>
      <c r="AP159" s="12">
        <v>1</v>
      </c>
      <c r="AQ159" t="str">
        <f t="shared" si="216"/>
        <v>ok</v>
      </c>
      <c r="AR159">
        <f t="shared" si="262"/>
        <v>0</v>
      </c>
      <c r="AU159" t="str">
        <f t="shared" si="218"/>
        <v>Q2.36</v>
      </c>
      <c r="AV159" s="40" t="str">
        <f t="shared" ref="AV159:BD159" si="302">IF(I264,1,IF(I265,2,IF(I266,3,IF(I267,4,"-"))))</f>
        <v>-</v>
      </c>
      <c r="AW159" s="40">
        <f t="shared" si="302"/>
        <v>3</v>
      </c>
      <c r="AX159" s="40" t="str">
        <f t="shared" si="302"/>
        <v>-</v>
      </c>
      <c r="AY159" s="40" t="str">
        <f t="shared" si="302"/>
        <v>-</v>
      </c>
      <c r="AZ159" s="40" t="str">
        <f t="shared" si="302"/>
        <v>-</v>
      </c>
      <c r="BA159" s="40">
        <f t="shared" si="302"/>
        <v>3</v>
      </c>
      <c r="BB159" s="40">
        <f t="shared" si="302"/>
        <v>3</v>
      </c>
      <c r="BC159" s="40">
        <f t="shared" si="302"/>
        <v>3</v>
      </c>
      <c r="BD159" s="40" t="str">
        <f t="shared" si="302"/>
        <v>-</v>
      </c>
      <c r="BF159" t="str">
        <f t="shared" si="301"/>
        <v>Q2.9</v>
      </c>
      <c r="BG159" s="30" t="str">
        <f t="shared" si="213"/>
        <v>Q2.9PRAVDA</v>
      </c>
      <c r="BH159" t="b">
        <f t="shared" si="224"/>
        <v>1</v>
      </c>
      <c r="BI159" s="1" t="s">
        <v>204</v>
      </c>
    </row>
    <row r="160" spans="2:61" x14ac:dyDescent="0.2">
      <c r="B160" t="str">
        <f>'Chapter 2'!C230</f>
        <v>Q2.37</v>
      </c>
      <c r="C160" s="8">
        <f>IF('Chapter 2'!K231,1,IF('Chapter 2'!K232,2,IF('Chapter 2'!K233,3,IF('Chapter 2'!K234,4,""))))</f>
        <v>2</v>
      </c>
      <c r="D160" s="10" t="s">
        <v>29</v>
      </c>
      <c r="G160" t="str">
        <f>B133</f>
        <v>Q2.10</v>
      </c>
      <c r="H160" t="b">
        <f>'Chapter 2'!K61</f>
        <v>0</v>
      </c>
      <c r="I160" s="11" t="b">
        <v>0</v>
      </c>
      <c r="J160" s="11" t="b">
        <v>0</v>
      </c>
      <c r="K160" s="11" t="b">
        <v>0</v>
      </c>
      <c r="L160" s="11" t="b">
        <v>0</v>
      </c>
      <c r="M160" s="11" t="b">
        <v>0</v>
      </c>
      <c r="N160" s="11" t="b">
        <v>0</v>
      </c>
      <c r="O160" s="11" t="b">
        <v>0</v>
      </c>
      <c r="P160" s="11"/>
      <c r="Q160" s="11"/>
      <c r="R160" s="16"/>
      <c r="S160" t="str">
        <f>G148</f>
        <v>Q2.7</v>
      </c>
      <c r="T160" t="b">
        <f t="shared" ref="T160:AB160" si="303">IF(I148="",$H148,I148)</f>
        <v>0</v>
      </c>
      <c r="U160" t="b">
        <f t="shared" si="303"/>
        <v>0</v>
      </c>
      <c r="V160" t="b">
        <f t="shared" si="303"/>
        <v>0</v>
      </c>
      <c r="W160" t="b">
        <f t="shared" si="303"/>
        <v>0</v>
      </c>
      <c r="X160" t="b">
        <f t="shared" si="303"/>
        <v>0</v>
      </c>
      <c r="Y160" t="b">
        <f t="shared" si="303"/>
        <v>0</v>
      </c>
      <c r="Z160" t="b">
        <f t="shared" si="303"/>
        <v>0</v>
      </c>
      <c r="AA160" t="b">
        <f t="shared" si="303"/>
        <v>0</v>
      </c>
      <c r="AB160" t="b">
        <f t="shared" si="303"/>
        <v>0</v>
      </c>
      <c r="AC160" t="b">
        <v>0</v>
      </c>
      <c r="AE160" t="str">
        <f>'Chapter 2'!B204</f>
        <v xml:space="preserve">Životní prostředí </v>
      </c>
      <c r="AG160" s="37">
        <f>13/45*100</f>
        <v>28.888888888888886</v>
      </c>
      <c r="AH160" s="11"/>
      <c r="AK160" s="29">
        <f>(C156*AH161+C157*AH162+C158*AH163+C159*AH164+C160*AH165+C161*AH166+C162*AH167+C163*AH168+C164*AH169+C165*AH170+C166*AH171+C167*AH172+C168*AH173)/100</f>
        <v>2.5384615384615383</v>
      </c>
      <c r="AO160" t="str">
        <f t="shared" si="215"/>
        <v>Q2.37</v>
      </c>
      <c r="AP160" s="12">
        <v>1</v>
      </c>
      <c r="AQ160" t="str">
        <f t="shared" si="216"/>
        <v>ok</v>
      </c>
      <c r="AR160">
        <f t="shared" si="262"/>
        <v>0</v>
      </c>
      <c r="AU160" t="str">
        <f t="shared" si="218"/>
        <v>Q2.37</v>
      </c>
      <c r="AV160" s="40" t="str">
        <f t="shared" ref="AV160:BD160" si="304">IF(I268,1,IF(I269,2,IF(I270,3,IF(I271,4,"-"))))</f>
        <v>-</v>
      </c>
      <c r="AW160" s="40">
        <f t="shared" si="304"/>
        <v>3</v>
      </c>
      <c r="AX160" s="40" t="str">
        <f t="shared" si="304"/>
        <v>-</v>
      </c>
      <c r="AY160" s="40" t="str">
        <f t="shared" si="304"/>
        <v>-</v>
      </c>
      <c r="AZ160" s="40" t="str">
        <f t="shared" si="304"/>
        <v>-</v>
      </c>
      <c r="BA160" s="40">
        <f t="shared" si="304"/>
        <v>3</v>
      </c>
      <c r="BB160" s="40">
        <f t="shared" si="304"/>
        <v>3</v>
      </c>
      <c r="BC160" s="40">
        <f t="shared" si="304"/>
        <v>3</v>
      </c>
      <c r="BD160" s="40" t="str">
        <f t="shared" si="304"/>
        <v>-</v>
      </c>
      <c r="BF160" t="str">
        <f>G160</f>
        <v>Q2.10</v>
      </c>
      <c r="BG160" s="30" t="str">
        <f t="shared" si="213"/>
        <v>Q2.10NEPRAVDA</v>
      </c>
      <c r="BH160" t="b">
        <f t="shared" si="224"/>
        <v>0</v>
      </c>
      <c r="BI160" s="1" t="s">
        <v>462</v>
      </c>
    </row>
    <row r="161" spans="2:61" x14ac:dyDescent="0.2">
      <c r="B161" t="str">
        <f>'Chapter 2'!C236</f>
        <v>Q2.38</v>
      </c>
      <c r="C161" s="8">
        <f>IF('Chapter 2'!K237,1,IF('Chapter 2'!K238,2,IF('Chapter 2'!K239,3,IF('Chapter 2'!K240,4,""))))</f>
        <v>3</v>
      </c>
      <c r="D161" s="10" t="s">
        <v>29</v>
      </c>
      <c r="H161" t="b">
        <f>'Chapter 2'!K62</f>
        <v>0</v>
      </c>
      <c r="I161" s="11" t="b">
        <v>0</v>
      </c>
      <c r="J161" s="11" t="b">
        <v>0</v>
      </c>
      <c r="K161" s="11" t="b">
        <v>0</v>
      </c>
      <c r="L161" s="11" t="b">
        <v>0</v>
      </c>
      <c r="M161" s="11" t="b">
        <v>0</v>
      </c>
      <c r="N161" s="11" t="b">
        <v>0</v>
      </c>
      <c r="O161" s="11" t="b">
        <v>0</v>
      </c>
      <c r="P161" s="11"/>
      <c r="Q161" s="11"/>
      <c r="R161" s="16"/>
      <c r="T161" t="b">
        <f t="shared" ref="T161:T163" si="305">IF(I149="",$H149,I149)</f>
        <v>0</v>
      </c>
      <c r="U161" t="b">
        <f t="shared" ref="U161:W163" si="306">IF(J149="",$H149,J149)</f>
        <v>0</v>
      </c>
      <c r="V161" t="b">
        <f t="shared" si="306"/>
        <v>0</v>
      </c>
      <c r="W161" t="b">
        <f t="shared" si="306"/>
        <v>0</v>
      </c>
      <c r="X161" t="b">
        <f t="shared" ref="X161:X163" si="307">IF(M149="",$H149,M149)</f>
        <v>0</v>
      </c>
      <c r="Y161" t="b">
        <f t="shared" ref="Y161:AB163" si="308">IF(N149="",$H149,N149)</f>
        <v>0</v>
      </c>
      <c r="Z161" t="b">
        <f t="shared" si="308"/>
        <v>0</v>
      </c>
      <c r="AA161" t="b">
        <f t="shared" si="308"/>
        <v>0</v>
      </c>
      <c r="AB161" t="b">
        <f t="shared" si="308"/>
        <v>0</v>
      </c>
      <c r="AC161" t="b">
        <v>0</v>
      </c>
      <c r="AF161" t="str">
        <f>B156</f>
        <v>Q2.33</v>
      </c>
      <c r="AG161" s="11"/>
      <c r="AH161" s="37">
        <f>100/13</f>
        <v>7.6923076923076925</v>
      </c>
      <c r="AO161" t="str">
        <f t="shared" si="215"/>
        <v>Q2.38</v>
      </c>
      <c r="AP161" s="12">
        <v>1</v>
      </c>
      <c r="AQ161" t="str">
        <f t="shared" si="216"/>
        <v>ok</v>
      </c>
      <c r="AR161">
        <f t="shared" si="262"/>
        <v>0</v>
      </c>
      <c r="AU161" t="str">
        <f t="shared" si="218"/>
        <v>Q2.38</v>
      </c>
      <c r="AV161" s="40" t="str">
        <f t="shared" ref="AV161:BD161" si="309">IF(I272,1,IF(I273,2,IF(I274,3,IF(I275,4,"-"))))</f>
        <v>-</v>
      </c>
      <c r="AW161" s="40">
        <f t="shared" si="309"/>
        <v>3</v>
      </c>
      <c r="AX161" s="40" t="str">
        <f t="shared" si="309"/>
        <v>-</v>
      </c>
      <c r="AY161" s="40" t="str">
        <f t="shared" si="309"/>
        <v>-</v>
      </c>
      <c r="AZ161" s="40" t="str">
        <f t="shared" si="309"/>
        <v>-</v>
      </c>
      <c r="BA161" s="40">
        <f t="shared" si="309"/>
        <v>3</v>
      </c>
      <c r="BB161" s="40">
        <f t="shared" si="309"/>
        <v>3</v>
      </c>
      <c r="BC161" s="40">
        <f t="shared" si="309"/>
        <v>3</v>
      </c>
      <c r="BD161" s="40" t="str">
        <f t="shared" si="309"/>
        <v>-</v>
      </c>
      <c r="BF161" t="str">
        <f>BF160</f>
        <v>Q2.10</v>
      </c>
      <c r="BG161" s="30" t="str">
        <f t="shared" si="213"/>
        <v>Q2.10NEPRAVDA</v>
      </c>
      <c r="BH161" t="b">
        <f t="shared" si="224"/>
        <v>0</v>
      </c>
      <c r="BI161" s="1" t="s">
        <v>174</v>
      </c>
    </row>
    <row r="162" spans="2:61" x14ac:dyDescent="0.2">
      <c r="B162" t="str">
        <f>'Chapter 2'!C242</f>
        <v>Q2.39</v>
      </c>
      <c r="C162" s="8">
        <f>IF('Chapter 2'!K243,1,IF('Chapter 2'!K244,2,IF('Chapter 2'!K245,3,IF('Chapter 2'!K246,4,""))))</f>
        <v>3</v>
      </c>
      <c r="D162" s="10" t="s">
        <v>29</v>
      </c>
      <c r="H162" t="b">
        <f>'Chapter 2'!K63</f>
        <v>1</v>
      </c>
      <c r="I162" s="11" t="b">
        <v>1</v>
      </c>
      <c r="J162" s="11" t="b">
        <v>1</v>
      </c>
      <c r="K162" s="11" t="b">
        <v>1</v>
      </c>
      <c r="L162" s="11" t="b">
        <v>1</v>
      </c>
      <c r="M162" s="11" t="b">
        <v>1</v>
      </c>
      <c r="N162" s="11" t="b">
        <v>1</v>
      </c>
      <c r="O162" s="11" t="b">
        <v>1</v>
      </c>
      <c r="P162" s="11"/>
      <c r="Q162" s="11"/>
      <c r="R162" s="16"/>
      <c r="T162" t="b">
        <f t="shared" si="305"/>
        <v>1</v>
      </c>
      <c r="U162" t="b">
        <f t="shared" si="306"/>
        <v>1</v>
      </c>
      <c r="V162" t="b">
        <f t="shared" si="306"/>
        <v>0</v>
      </c>
      <c r="W162" t="b">
        <f t="shared" si="306"/>
        <v>1</v>
      </c>
      <c r="X162" t="b">
        <f t="shared" si="307"/>
        <v>1</v>
      </c>
      <c r="Y162" t="b">
        <f t="shared" si="308"/>
        <v>1</v>
      </c>
      <c r="Z162" t="b">
        <f t="shared" si="308"/>
        <v>1</v>
      </c>
      <c r="AA162" t="b">
        <f t="shared" si="308"/>
        <v>1</v>
      </c>
      <c r="AB162" t="b">
        <f t="shared" si="308"/>
        <v>1</v>
      </c>
      <c r="AC162" t="b">
        <v>0</v>
      </c>
      <c r="AF162" t="str">
        <f t="shared" ref="AF162:AF173" si="310">B157</f>
        <v>Q2.34</v>
      </c>
      <c r="AG162" s="11"/>
      <c r="AH162" s="37">
        <f t="shared" ref="AH162:AH173" si="311">100/13</f>
        <v>7.6923076923076925</v>
      </c>
      <c r="AO162" t="str">
        <f t="shared" si="215"/>
        <v>Q2.39</v>
      </c>
      <c r="AP162" s="12">
        <v>1</v>
      </c>
      <c r="AQ162" t="str">
        <f t="shared" si="216"/>
        <v>ok</v>
      </c>
      <c r="AR162">
        <f t="shared" si="262"/>
        <v>0</v>
      </c>
      <c r="AU162" t="str">
        <f t="shared" si="218"/>
        <v>Q2.39</v>
      </c>
      <c r="AV162" s="40" t="str">
        <f t="shared" ref="AV162:BD162" si="312">IF(I276,1,IF(I277,2,IF(I278,3,IF(I279,4,"-"))))</f>
        <v>-</v>
      </c>
      <c r="AW162" s="40">
        <f t="shared" si="312"/>
        <v>3</v>
      </c>
      <c r="AX162" s="40" t="str">
        <f t="shared" si="312"/>
        <v>-</v>
      </c>
      <c r="AY162" s="40" t="str">
        <f t="shared" si="312"/>
        <v>-</v>
      </c>
      <c r="AZ162" s="40" t="str">
        <f t="shared" si="312"/>
        <v>-</v>
      </c>
      <c r="BA162" s="40">
        <f t="shared" si="312"/>
        <v>3</v>
      </c>
      <c r="BB162" s="40">
        <f t="shared" si="312"/>
        <v>3</v>
      </c>
      <c r="BC162" s="40">
        <f t="shared" si="312"/>
        <v>3</v>
      </c>
      <c r="BD162" s="40" t="str">
        <f t="shared" si="312"/>
        <v>-</v>
      </c>
      <c r="BF162" t="str">
        <f>BF161</f>
        <v>Q2.10</v>
      </c>
      <c r="BG162" s="30" t="str">
        <f t="shared" si="213"/>
        <v>Q2.10PRAVDA</v>
      </c>
      <c r="BH162" t="b">
        <f t="shared" si="224"/>
        <v>1</v>
      </c>
      <c r="BI162" s="1" t="s">
        <v>175</v>
      </c>
    </row>
    <row r="163" spans="2:61" x14ac:dyDescent="0.2">
      <c r="B163" t="str">
        <f>'Chapter 2'!C248</f>
        <v>Q2.40</v>
      </c>
      <c r="C163" s="8">
        <f>IF('Chapter 2'!K249,1,IF('Chapter 2'!K250,2,IF('Chapter 2'!K251,3,IF('Chapter 2'!K252,4,""))))</f>
        <v>3</v>
      </c>
      <c r="D163" s="10" t="s">
        <v>29</v>
      </c>
      <c r="H163" t="b">
        <f>'Chapter 2'!K64</f>
        <v>0</v>
      </c>
      <c r="I163" s="11" t="b">
        <v>0</v>
      </c>
      <c r="J163" s="11" t="b">
        <v>0</v>
      </c>
      <c r="K163" s="11" t="b">
        <v>0</v>
      </c>
      <c r="L163" s="11" t="b">
        <v>0</v>
      </c>
      <c r="M163" s="11" t="b">
        <v>0</v>
      </c>
      <c r="N163" s="11" t="b">
        <v>0</v>
      </c>
      <c r="O163" s="11" t="b">
        <v>0</v>
      </c>
      <c r="P163" s="11"/>
      <c r="Q163" s="11"/>
      <c r="R163" s="16"/>
      <c r="T163" t="b">
        <f t="shared" si="305"/>
        <v>0</v>
      </c>
      <c r="U163" t="b">
        <f t="shared" si="306"/>
        <v>0</v>
      </c>
      <c r="V163" t="b">
        <f t="shared" si="306"/>
        <v>1</v>
      </c>
      <c r="W163" t="b">
        <f t="shared" si="306"/>
        <v>0</v>
      </c>
      <c r="X163" t="b">
        <f t="shared" si="307"/>
        <v>0</v>
      </c>
      <c r="Y163" t="b">
        <f t="shared" si="308"/>
        <v>0</v>
      </c>
      <c r="Z163" t="b">
        <f t="shared" si="308"/>
        <v>0</v>
      </c>
      <c r="AA163" t="b">
        <f t="shared" si="308"/>
        <v>0</v>
      </c>
      <c r="AB163" t="b">
        <f t="shared" si="308"/>
        <v>0</v>
      </c>
      <c r="AC163" t="b">
        <v>0</v>
      </c>
      <c r="AF163" t="str">
        <f t="shared" si="310"/>
        <v>Q2.35</v>
      </c>
      <c r="AG163" s="11"/>
      <c r="AH163" s="37">
        <f t="shared" si="311"/>
        <v>7.6923076923076925</v>
      </c>
      <c r="AO163" t="str">
        <f t="shared" si="215"/>
        <v>Q2.40</v>
      </c>
      <c r="AP163" s="12">
        <v>1</v>
      </c>
      <c r="AQ163" t="str">
        <f t="shared" si="216"/>
        <v>ok</v>
      </c>
      <c r="AR163">
        <f t="shared" si="262"/>
        <v>0</v>
      </c>
      <c r="AU163" t="str">
        <f t="shared" si="218"/>
        <v>Q2.40</v>
      </c>
      <c r="AV163" s="40" t="str">
        <f t="shared" ref="AV163:BD163" si="313">IF(I280,1,IF(I281,2,IF(I282,3,IF(I283,4,"-"))))</f>
        <v>-</v>
      </c>
      <c r="AW163" s="40">
        <f t="shared" si="313"/>
        <v>3</v>
      </c>
      <c r="AX163" s="40" t="str">
        <f t="shared" si="313"/>
        <v>-</v>
      </c>
      <c r="AY163" s="40" t="str">
        <f t="shared" si="313"/>
        <v>-</v>
      </c>
      <c r="AZ163" s="40" t="str">
        <f t="shared" si="313"/>
        <v>-</v>
      </c>
      <c r="BA163" s="40">
        <f t="shared" si="313"/>
        <v>3</v>
      </c>
      <c r="BB163" s="40">
        <f t="shared" si="313"/>
        <v>3</v>
      </c>
      <c r="BC163" s="40">
        <f t="shared" si="313"/>
        <v>3</v>
      </c>
      <c r="BD163" s="40" t="str">
        <f t="shared" si="313"/>
        <v>-</v>
      </c>
      <c r="BF163" t="str">
        <f>BF162</f>
        <v>Q2.10</v>
      </c>
      <c r="BG163" s="30" t="str">
        <f t="shared" si="213"/>
        <v>Q2.10NEPRAVDA</v>
      </c>
      <c r="BH163" t="b">
        <f t="shared" si="224"/>
        <v>0</v>
      </c>
      <c r="BI163" s="1" t="s">
        <v>204</v>
      </c>
    </row>
    <row r="164" spans="2:61" x14ac:dyDescent="0.2">
      <c r="B164" t="str">
        <f>'Chapter 2'!C254</f>
        <v>Q2.41</v>
      </c>
      <c r="C164" s="8">
        <f>IF('Chapter 2'!K255,1,IF('Chapter 2'!K256,2,IF('Chapter 2'!K257,3,IF('Chapter 2'!K258,4,""))))</f>
        <v>2</v>
      </c>
      <c r="D164" s="10" t="s">
        <v>29</v>
      </c>
      <c r="G164" t="str">
        <f>B134</f>
        <v>Q2.11</v>
      </c>
      <c r="H164" t="b">
        <f>'Chapter 2'!K69</f>
        <v>0</v>
      </c>
      <c r="I164" s="11"/>
      <c r="J164" s="11"/>
      <c r="K164" s="11"/>
      <c r="L164" s="11"/>
      <c r="M164" s="11"/>
      <c r="N164" s="11"/>
      <c r="O164" s="11"/>
      <c r="P164" s="11"/>
      <c r="Q164" s="11"/>
      <c r="R164" s="16"/>
      <c r="AF164" t="str">
        <f t="shared" si="310"/>
        <v>Q2.36</v>
      </c>
      <c r="AG164" s="11"/>
      <c r="AH164" s="37">
        <f t="shared" si="311"/>
        <v>7.6923076923076925</v>
      </c>
      <c r="AO164" t="str">
        <f t="shared" si="215"/>
        <v>Q2.41</v>
      </c>
      <c r="AP164" s="12">
        <v>1</v>
      </c>
      <c r="AQ164" t="str">
        <f t="shared" si="216"/>
        <v>ok</v>
      </c>
      <c r="AR164">
        <f t="shared" si="262"/>
        <v>0</v>
      </c>
      <c r="AU164" t="str">
        <f t="shared" si="218"/>
        <v>Q2.41</v>
      </c>
      <c r="AV164" s="40" t="str">
        <f t="shared" ref="AV164:BD164" si="314">IF(I284,1,IF(I285,2,IF(I286,3,IF(I287,4,"-"))))</f>
        <v>-</v>
      </c>
      <c r="AW164" s="40">
        <f t="shared" si="314"/>
        <v>3</v>
      </c>
      <c r="AX164" s="40" t="str">
        <f t="shared" si="314"/>
        <v>-</v>
      </c>
      <c r="AY164" s="40" t="str">
        <f t="shared" si="314"/>
        <v>-</v>
      </c>
      <c r="AZ164" s="40" t="str">
        <f t="shared" si="314"/>
        <v>-</v>
      </c>
      <c r="BA164" s="40">
        <f t="shared" si="314"/>
        <v>3</v>
      </c>
      <c r="BB164" s="40">
        <f t="shared" si="314"/>
        <v>3</v>
      </c>
      <c r="BC164" s="40">
        <f t="shared" si="314"/>
        <v>3</v>
      </c>
      <c r="BD164" s="40" t="str">
        <f t="shared" si="314"/>
        <v>-</v>
      </c>
      <c r="BF164" t="str">
        <f>G164</f>
        <v>Q2.11</v>
      </c>
      <c r="BG164" s="30" t="str">
        <f t="shared" si="213"/>
        <v>Q2.11NEPRAVDA</v>
      </c>
      <c r="BH164" t="b">
        <f t="shared" si="224"/>
        <v>0</v>
      </c>
      <c r="BI164" s="1" t="s">
        <v>296</v>
      </c>
    </row>
    <row r="165" spans="2:61" x14ac:dyDescent="0.2">
      <c r="B165" t="str">
        <f>'Chapter 2'!C260</f>
        <v>Q2.42</v>
      </c>
      <c r="C165" s="8">
        <f>IF('Chapter 2'!K261,1,IF('Chapter 2'!K262,2,IF('Chapter 2'!K263,3,IF('Chapter 2'!K264,4,""))))</f>
        <v>2</v>
      </c>
      <c r="D165" s="10" t="s">
        <v>29</v>
      </c>
      <c r="H165" t="b">
        <f>'Chapter 2'!K70</f>
        <v>0</v>
      </c>
      <c r="I165" s="11"/>
      <c r="J165" s="11"/>
      <c r="K165" s="11"/>
      <c r="L165" s="11"/>
      <c r="M165" s="11"/>
      <c r="N165" s="11"/>
      <c r="O165" s="11"/>
      <c r="P165" s="11"/>
      <c r="Q165" s="11"/>
      <c r="R165" s="16"/>
      <c r="AF165" t="str">
        <f t="shared" si="310"/>
        <v>Q2.37</v>
      </c>
      <c r="AG165" s="11"/>
      <c r="AH165" s="37">
        <f t="shared" si="311"/>
        <v>7.6923076923076925</v>
      </c>
      <c r="AO165" t="str">
        <f t="shared" si="215"/>
        <v>Q2.42</v>
      </c>
      <c r="AP165" s="12">
        <v>1</v>
      </c>
      <c r="AQ165" t="str">
        <f t="shared" si="216"/>
        <v>ok</v>
      </c>
      <c r="AR165">
        <f t="shared" si="262"/>
        <v>0</v>
      </c>
      <c r="AU165" t="str">
        <f t="shared" si="218"/>
        <v>Q2.42</v>
      </c>
      <c r="AV165" s="40" t="str">
        <f t="shared" ref="AV165:BD165" si="315">IF(I288,1,IF(I289,2,IF(I290,3,IF(I291,4,"-"))))</f>
        <v>-</v>
      </c>
      <c r="AW165" s="40">
        <f t="shared" si="315"/>
        <v>3</v>
      </c>
      <c r="AX165" s="40" t="str">
        <f t="shared" si="315"/>
        <v>-</v>
      </c>
      <c r="AY165" s="40" t="str">
        <f t="shared" si="315"/>
        <v>-</v>
      </c>
      <c r="AZ165" s="40" t="str">
        <f t="shared" si="315"/>
        <v>-</v>
      </c>
      <c r="BA165" s="40">
        <f t="shared" si="315"/>
        <v>3</v>
      </c>
      <c r="BB165" s="40">
        <f t="shared" si="315"/>
        <v>3</v>
      </c>
      <c r="BC165" s="40">
        <f t="shared" si="315"/>
        <v>3</v>
      </c>
      <c r="BD165" s="40" t="str">
        <f t="shared" si="315"/>
        <v>-</v>
      </c>
      <c r="BF165" t="str">
        <f>BF164</f>
        <v>Q2.11</v>
      </c>
      <c r="BG165" s="30" t="str">
        <f t="shared" si="213"/>
        <v>Q2.11NEPRAVDA</v>
      </c>
      <c r="BH165" t="b">
        <f t="shared" si="224"/>
        <v>0</v>
      </c>
      <c r="BI165" s="1" t="s">
        <v>254</v>
      </c>
    </row>
    <row r="166" spans="2:61" x14ac:dyDescent="0.2">
      <c r="B166" t="str">
        <f>'Chapter 2'!C266</f>
        <v>Q2.43</v>
      </c>
      <c r="C166" s="8">
        <f>IF('Chapter 2'!K267,1,IF('Chapter 2'!K268,2,IF('Chapter 2'!K269,3,IF('Chapter 2'!K270,4,""))))</f>
        <v>3</v>
      </c>
      <c r="D166" s="10" t="s">
        <v>29</v>
      </c>
      <c r="H166" t="b">
        <f>'Chapter 2'!K71</f>
        <v>1</v>
      </c>
      <c r="I166" s="11"/>
      <c r="J166" s="11"/>
      <c r="K166" s="11"/>
      <c r="L166" s="11"/>
      <c r="M166" s="11"/>
      <c r="N166" s="11"/>
      <c r="O166" s="11"/>
      <c r="P166" s="11"/>
      <c r="Q166" s="11"/>
      <c r="R166" s="16"/>
      <c r="S166" t="str">
        <f>G152</f>
        <v>Q2.8</v>
      </c>
      <c r="T166" t="b">
        <f t="shared" ref="T166:AB166" si="316">IF(I152="",$H152,I152)</f>
        <v>0</v>
      </c>
      <c r="U166" t="b">
        <f t="shared" si="316"/>
        <v>0</v>
      </c>
      <c r="V166" t="b">
        <f t="shared" si="316"/>
        <v>0</v>
      </c>
      <c r="W166" t="b">
        <f t="shared" si="316"/>
        <v>0</v>
      </c>
      <c r="X166" t="b">
        <f t="shared" si="316"/>
        <v>0</v>
      </c>
      <c r="Y166" t="b">
        <f t="shared" si="316"/>
        <v>0</v>
      </c>
      <c r="Z166" t="b">
        <f t="shared" si="316"/>
        <v>0</v>
      </c>
      <c r="AA166" t="b">
        <f t="shared" si="316"/>
        <v>0</v>
      </c>
      <c r="AB166" t="b">
        <f t="shared" si="316"/>
        <v>0</v>
      </c>
      <c r="AC166" t="b">
        <v>0</v>
      </c>
      <c r="AF166" t="str">
        <f t="shared" si="310"/>
        <v>Q2.38</v>
      </c>
      <c r="AG166" s="11"/>
      <c r="AH166" s="37">
        <f t="shared" si="311"/>
        <v>7.6923076923076925</v>
      </c>
      <c r="AO166" t="str">
        <f t="shared" si="215"/>
        <v>Q2.43</v>
      </c>
      <c r="AP166" s="12">
        <v>1</v>
      </c>
      <c r="AQ166" t="str">
        <f t="shared" si="216"/>
        <v>ok</v>
      </c>
      <c r="AR166">
        <f t="shared" si="262"/>
        <v>0</v>
      </c>
      <c r="AU166" t="str">
        <f t="shared" si="218"/>
        <v>Q2.43</v>
      </c>
      <c r="AV166" s="40" t="str">
        <f t="shared" ref="AV166:BD166" si="317">IF(I292,1,IF(I293,2,IF(I294,3,IF(I295,4,"-"))))</f>
        <v>-</v>
      </c>
      <c r="AW166" s="40">
        <f t="shared" si="317"/>
        <v>3</v>
      </c>
      <c r="AX166" s="40">
        <f t="shared" si="317"/>
        <v>4</v>
      </c>
      <c r="AY166" s="40" t="str">
        <f t="shared" si="317"/>
        <v>-</v>
      </c>
      <c r="AZ166" s="40" t="str">
        <f t="shared" si="317"/>
        <v>-</v>
      </c>
      <c r="BA166" s="40">
        <f t="shared" si="317"/>
        <v>3</v>
      </c>
      <c r="BB166" s="40">
        <f t="shared" si="317"/>
        <v>3</v>
      </c>
      <c r="BC166" s="40" t="str">
        <f t="shared" si="317"/>
        <v>-</v>
      </c>
      <c r="BD166" s="40" t="str">
        <f t="shared" si="317"/>
        <v>-</v>
      </c>
      <c r="BF166" t="str">
        <f>BF165</f>
        <v>Q2.11</v>
      </c>
      <c r="BG166" s="30" t="str">
        <f t="shared" si="213"/>
        <v>Q2.11PRAVDA</v>
      </c>
      <c r="BH166" t="b">
        <f t="shared" si="224"/>
        <v>1</v>
      </c>
      <c r="BI166" s="1" t="s">
        <v>255</v>
      </c>
    </row>
    <row r="167" spans="2:61" x14ac:dyDescent="0.2">
      <c r="B167" t="str">
        <f>'Chapter 2'!C272</f>
        <v>Q2.44</v>
      </c>
      <c r="C167" s="8">
        <f>IF('Chapter 2'!K273,1,IF('Chapter 2'!K274,2,IF('Chapter 2'!K275,3,IF('Chapter 2'!K276,4,""))))</f>
        <v>3</v>
      </c>
      <c r="D167" s="10" t="s">
        <v>29</v>
      </c>
      <c r="H167" t="b">
        <f>'Chapter 2'!K72</f>
        <v>0</v>
      </c>
      <c r="I167" s="11"/>
      <c r="J167" s="11"/>
      <c r="K167" s="11"/>
      <c r="L167" s="11"/>
      <c r="M167" s="11"/>
      <c r="N167" s="11"/>
      <c r="O167" s="11"/>
      <c r="P167" s="11"/>
      <c r="Q167" s="11"/>
      <c r="R167" s="16"/>
      <c r="T167" t="b">
        <f t="shared" ref="T167:T169" si="318">IF(I153="",$H153,I153)</f>
        <v>0</v>
      </c>
      <c r="U167" t="b">
        <f t="shared" ref="U167:W169" si="319">IF(J153="",$H153,J153)</f>
        <v>0</v>
      </c>
      <c r="V167" t="b">
        <f t="shared" si="319"/>
        <v>0</v>
      </c>
      <c r="W167" t="b">
        <f t="shared" si="319"/>
        <v>0</v>
      </c>
      <c r="X167" t="b">
        <f t="shared" ref="X167:X169" si="320">IF(M153="",$H153,M153)</f>
        <v>0</v>
      </c>
      <c r="Y167" t="b">
        <f t="shared" ref="Y167:AB169" si="321">IF(N153="",$H153,N153)</f>
        <v>0</v>
      </c>
      <c r="Z167" t="b">
        <f t="shared" si="321"/>
        <v>0</v>
      </c>
      <c r="AA167" t="b">
        <f t="shared" si="321"/>
        <v>0</v>
      </c>
      <c r="AB167" t="b">
        <f t="shared" si="321"/>
        <v>0</v>
      </c>
      <c r="AC167" t="b">
        <v>0</v>
      </c>
      <c r="AF167" t="str">
        <f t="shared" si="310"/>
        <v>Q2.39</v>
      </c>
      <c r="AG167" s="11"/>
      <c r="AH167" s="37">
        <f t="shared" si="311"/>
        <v>7.6923076923076925</v>
      </c>
      <c r="AO167" t="str">
        <f t="shared" si="215"/>
        <v>Q2.44</v>
      </c>
      <c r="AP167" s="12">
        <v>1</v>
      </c>
      <c r="AQ167" t="str">
        <f t="shared" si="216"/>
        <v>ok</v>
      </c>
      <c r="AR167">
        <f t="shared" si="262"/>
        <v>0</v>
      </c>
      <c r="AU167" t="str">
        <f t="shared" si="218"/>
        <v>Q2.44</v>
      </c>
      <c r="AV167" s="40" t="str">
        <f t="shared" ref="AV167:BD167" si="322">IF(I296,1,IF(I297,2,IF(I298,3,IF(I299,4,"-"))))</f>
        <v>-</v>
      </c>
      <c r="AW167" s="40">
        <f t="shared" si="322"/>
        <v>3</v>
      </c>
      <c r="AX167" s="40">
        <f t="shared" si="322"/>
        <v>3</v>
      </c>
      <c r="AY167" s="40" t="str">
        <f t="shared" si="322"/>
        <v>-</v>
      </c>
      <c r="AZ167" s="40" t="str">
        <f t="shared" si="322"/>
        <v>-</v>
      </c>
      <c r="BA167" s="40">
        <f t="shared" si="322"/>
        <v>3</v>
      </c>
      <c r="BB167" s="40">
        <f t="shared" si="322"/>
        <v>3</v>
      </c>
      <c r="BC167" s="40">
        <f t="shared" si="322"/>
        <v>3</v>
      </c>
      <c r="BD167" s="40" t="str">
        <f t="shared" si="322"/>
        <v>-</v>
      </c>
      <c r="BF167" t="str">
        <f>BF166</f>
        <v>Q2.11</v>
      </c>
      <c r="BG167" s="30" t="str">
        <f t="shared" si="213"/>
        <v>Q2.11NEPRAVDA</v>
      </c>
      <c r="BH167" t="b">
        <f t="shared" si="224"/>
        <v>0</v>
      </c>
      <c r="BI167" s="1" t="s">
        <v>204</v>
      </c>
    </row>
    <row r="168" spans="2:61" x14ac:dyDescent="0.2">
      <c r="B168" t="str">
        <f>'Chapter 2'!C278</f>
        <v>Q2.45</v>
      </c>
      <c r="C168" s="8">
        <f>IF('Chapter 2'!K279,1,IF('Chapter 2'!K280,2,IF('Chapter 2'!K281,3,IF('Chapter 2'!K282,4,""))))</f>
        <v>1</v>
      </c>
      <c r="D168" s="10" t="s">
        <v>29</v>
      </c>
      <c r="G168" t="str">
        <f>B135</f>
        <v>Q2.12</v>
      </c>
      <c r="H168" t="b">
        <f>'Chapter 2'!K75</f>
        <v>0</v>
      </c>
      <c r="I168" s="11"/>
      <c r="J168" s="11"/>
      <c r="K168" s="11"/>
      <c r="L168" s="11"/>
      <c r="M168" s="11"/>
      <c r="N168" s="11"/>
      <c r="O168" s="11"/>
      <c r="P168" s="11"/>
      <c r="Q168" s="11"/>
      <c r="R168" s="16"/>
      <c r="T168" t="b">
        <f t="shared" si="318"/>
        <v>1</v>
      </c>
      <c r="U168" t="b">
        <f t="shared" si="319"/>
        <v>1</v>
      </c>
      <c r="V168" t="b">
        <f t="shared" si="319"/>
        <v>1</v>
      </c>
      <c r="W168" t="b">
        <f t="shared" si="319"/>
        <v>1</v>
      </c>
      <c r="X168" t="b">
        <f t="shared" si="320"/>
        <v>1</v>
      </c>
      <c r="Y168" t="b">
        <f t="shared" si="321"/>
        <v>1</v>
      </c>
      <c r="Z168" t="b">
        <f t="shared" si="321"/>
        <v>0</v>
      </c>
      <c r="AA168" t="b">
        <f t="shared" si="321"/>
        <v>1</v>
      </c>
      <c r="AB168" t="b">
        <f t="shared" si="321"/>
        <v>1</v>
      </c>
      <c r="AC168" t="b">
        <v>0</v>
      </c>
      <c r="AF168" t="str">
        <f>B163</f>
        <v>Q2.40</v>
      </c>
      <c r="AG168" s="11"/>
      <c r="AH168" s="37">
        <f t="shared" si="311"/>
        <v>7.6923076923076925</v>
      </c>
      <c r="AO168" t="str">
        <f>B168</f>
        <v>Q2.45</v>
      </c>
      <c r="AP168" s="12">
        <v>1</v>
      </c>
      <c r="AQ168" t="str">
        <f>IF(C168&lt;AP168,"major issue","ok")</f>
        <v>ok</v>
      </c>
      <c r="AR168">
        <f t="shared" si="262"/>
        <v>0</v>
      </c>
      <c r="AU168" t="str">
        <f t="shared" si="218"/>
        <v>Q2.45</v>
      </c>
      <c r="AV168" s="40" t="str">
        <f t="shared" ref="AV168:BD168" si="323">IF(I300,1,IF(I301,2,IF(I302,3,IF(I303,4,"-"))))</f>
        <v>-</v>
      </c>
      <c r="AW168" s="40">
        <f t="shared" si="323"/>
        <v>1</v>
      </c>
      <c r="AX168" s="40">
        <f t="shared" si="323"/>
        <v>3</v>
      </c>
      <c r="AY168" s="40" t="str">
        <f t="shared" si="323"/>
        <v>-</v>
      </c>
      <c r="AZ168" s="40" t="str">
        <f t="shared" si="323"/>
        <v>-</v>
      </c>
      <c r="BA168" s="40">
        <f t="shared" si="323"/>
        <v>2</v>
      </c>
      <c r="BB168" s="40">
        <f t="shared" si="323"/>
        <v>2</v>
      </c>
      <c r="BC168" s="40">
        <f t="shared" si="323"/>
        <v>2</v>
      </c>
      <c r="BD168" s="40" t="str">
        <f t="shared" si="323"/>
        <v>-</v>
      </c>
      <c r="BF168" t="str">
        <f>G168</f>
        <v>Q2.12</v>
      </c>
      <c r="BG168" s="30" t="str">
        <f t="shared" si="213"/>
        <v>Q2.12NEPRAVDA</v>
      </c>
      <c r="BH168" t="b">
        <f t="shared" si="224"/>
        <v>0</v>
      </c>
      <c r="BI168" s="1" t="s">
        <v>256</v>
      </c>
    </row>
    <row r="169" spans="2:61" x14ac:dyDescent="0.2">
      <c r="H169" t="b">
        <f>'Chapter 2'!K76</f>
        <v>0</v>
      </c>
      <c r="I169" s="11"/>
      <c r="J169" s="11"/>
      <c r="K169" s="11"/>
      <c r="L169" s="11"/>
      <c r="M169" s="11"/>
      <c r="N169" s="11"/>
      <c r="O169" s="11"/>
      <c r="P169" s="11"/>
      <c r="Q169" s="11"/>
      <c r="R169" s="16"/>
      <c r="T169" t="b">
        <f t="shared" si="318"/>
        <v>0</v>
      </c>
      <c r="U169" t="b">
        <f t="shared" si="319"/>
        <v>0</v>
      </c>
      <c r="V169" t="b">
        <f t="shared" si="319"/>
        <v>0</v>
      </c>
      <c r="W169" t="b">
        <f t="shared" si="319"/>
        <v>0</v>
      </c>
      <c r="X169" t="b">
        <f t="shared" si="320"/>
        <v>0</v>
      </c>
      <c r="Y169" t="b">
        <f t="shared" si="321"/>
        <v>0</v>
      </c>
      <c r="Z169" t="b">
        <f t="shared" si="321"/>
        <v>1</v>
      </c>
      <c r="AA169" t="b">
        <f t="shared" si="321"/>
        <v>0</v>
      </c>
      <c r="AB169" t="b">
        <f t="shared" si="321"/>
        <v>0</v>
      </c>
      <c r="AC169" t="b">
        <v>0</v>
      </c>
      <c r="AF169" t="str">
        <f t="shared" si="310"/>
        <v>Q2.41</v>
      </c>
      <c r="AG169" s="11"/>
      <c r="AH169" s="37">
        <f t="shared" si="311"/>
        <v>7.6923076923076925</v>
      </c>
      <c r="AV169" s="40"/>
      <c r="BF169" t="str">
        <f>BF168</f>
        <v>Q2.12</v>
      </c>
      <c r="BG169" s="30" t="str">
        <f t="shared" si="213"/>
        <v>Q2.12NEPRAVDA</v>
      </c>
      <c r="BH169" t="b">
        <f t="shared" si="224"/>
        <v>0</v>
      </c>
      <c r="BI169" s="1" t="s">
        <v>257</v>
      </c>
    </row>
    <row r="170" spans="2:61" x14ac:dyDescent="0.2">
      <c r="H170" t="b">
        <f>'Chapter 2'!K77</f>
        <v>1</v>
      </c>
      <c r="I170" s="11"/>
      <c r="J170" s="11"/>
      <c r="K170" s="11"/>
      <c r="L170" s="11"/>
      <c r="M170" s="11"/>
      <c r="N170" s="11"/>
      <c r="O170" s="11"/>
      <c r="P170" s="11"/>
      <c r="Q170" s="11"/>
      <c r="R170" s="16"/>
      <c r="AF170" t="str">
        <f t="shared" si="310"/>
        <v>Q2.42</v>
      </c>
      <c r="AG170" s="11"/>
      <c r="AH170" s="37">
        <f t="shared" si="311"/>
        <v>7.6923076923076925</v>
      </c>
      <c r="AR170" s="281" t="str">
        <f>IF(SUM(AR124:AR168)&gt;0,"Key RC elements are still to be implemented, see tips","")</f>
        <v/>
      </c>
      <c r="AV170" s="40"/>
      <c r="BF170" t="str">
        <f>BF169</f>
        <v>Q2.12</v>
      </c>
      <c r="BG170" s="30" t="str">
        <f t="shared" si="213"/>
        <v>Q2.12PRAVDA</v>
      </c>
      <c r="BH170" t="b">
        <f t="shared" si="224"/>
        <v>1</v>
      </c>
      <c r="BI170" s="1" t="s">
        <v>463</v>
      </c>
    </row>
    <row r="171" spans="2:61" x14ac:dyDescent="0.2">
      <c r="H171" t="b">
        <f>'Chapter 2'!K78</f>
        <v>0</v>
      </c>
      <c r="I171" s="11"/>
      <c r="J171" s="11"/>
      <c r="K171" s="11"/>
      <c r="L171" s="11"/>
      <c r="M171" s="11"/>
      <c r="N171" s="11"/>
      <c r="O171" s="11"/>
      <c r="P171" s="11"/>
      <c r="Q171" s="11"/>
      <c r="R171" s="16"/>
      <c r="AF171" t="str">
        <f t="shared" si="310"/>
        <v>Q2.43</v>
      </c>
      <c r="AG171" s="11"/>
      <c r="AH171" s="37">
        <f t="shared" si="311"/>
        <v>7.6923076923076925</v>
      </c>
      <c r="BF171" t="str">
        <f>BF170</f>
        <v>Q2.12</v>
      </c>
      <c r="BG171" s="30" t="str">
        <f t="shared" si="213"/>
        <v>Q2.12NEPRAVDA</v>
      </c>
      <c r="BH171" t="b">
        <f t="shared" si="224"/>
        <v>0</v>
      </c>
      <c r="BI171" s="1" t="s">
        <v>204</v>
      </c>
    </row>
    <row r="172" spans="2:61" x14ac:dyDescent="0.2">
      <c r="G172" t="str">
        <f>B136</f>
        <v>Q2.13</v>
      </c>
      <c r="H172" t="b">
        <f>'Chapter 2'!K81</f>
        <v>0</v>
      </c>
      <c r="I172" s="11"/>
      <c r="J172" s="11"/>
      <c r="K172" s="11"/>
      <c r="L172" s="11"/>
      <c r="M172" s="11"/>
      <c r="N172" s="11"/>
      <c r="O172" s="11"/>
      <c r="P172" s="11"/>
      <c r="Q172" s="11"/>
      <c r="R172" s="16"/>
      <c r="S172" t="str">
        <f>G156</f>
        <v>Q2.9</v>
      </c>
      <c r="T172" t="b">
        <f t="shared" ref="T172:AB172" si="324">IF(I156="",$H156,I156)</f>
        <v>0</v>
      </c>
      <c r="U172" t="b">
        <f t="shared" si="324"/>
        <v>0</v>
      </c>
      <c r="V172" t="b">
        <f t="shared" si="324"/>
        <v>0</v>
      </c>
      <c r="W172" t="b">
        <f t="shared" si="324"/>
        <v>0</v>
      </c>
      <c r="X172" t="b">
        <f t="shared" si="324"/>
        <v>0</v>
      </c>
      <c r="Y172" t="b">
        <f t="shared" si="324"/>
        <v>0</v>
      </c>
      <c r="Z172" t="b">
        <f t="shared" si="324"/>
        <v>0</v>
      </c>
      <c r="AA172" t="b">
        <f t="shared" si="324"/>
        <v>0</v>
      </c>
      <c r="AB172" t="b">
        <f t="shared" si="324"/>
        <v>0</v>
      </c>
      <c r="AC172" t="b">
        <v>0</v>
      </c>
      <c r="AF172" t="str">
        <f t="shared" si="310"/>
        <v>Q2.44</v>
      </c>
      <c r="AG172" s="11"/>
      <c r="AH172" s="37">
        <f t="shared" si="311"/>
        <v>7.6923076923076925</v>
      </c>
      <c r="BF172" t="str">
        <f>G172</f>
        <v>Q2.13</v>
      </c>
      <c r="BG172" s="30" t="str">
        <f t="shared" si="213"/>
        <v>Q2.13NEPRAVDA</v>
      </c>
      <c r="BH172" t="b">
        <f t="shared" si="224"/>
        <v>0</v>
      </c>
      <c r="BI172" s="1" t="s">
        <v>464</v>
      </c>
    </row>
    <row r="173" spans="2:61" x14ac:dyDescent="0.2">
      <c r="H173" t="b">
        <f>'Chapter 2'!K82</f>
        <v>0</v>
      </c>
      <c r="I173" s="11"/>
      <c r="J173" s="11"/>
      <c r="K173" s="11"/>
      <c r="L173" s="11"/>
      <c r="M173" s="11"/>
      <c r="N173" s="11"/>
      <c r="O173" s="11"/>
      <c r="P173" s="11"/>
      <c r="Q173" s="11"/>
      <c r="R173" s="16"/>
      <c r="T173" t="b">
        <f t="shared" ref="T173:T175" si="325">IF(I157="",$H157,I157)</f>
        <v>0</v>
      </c>
      <c r="U173" t="b">
        <f t="shared" ref="U173:W175" si="326">IF(J157="",$H157,J157)</f>
        <v>0</v>
      </c>
      <c r="V173" t="b">
        <f t="shared" si="326"/>
        <v>0</v>
      </c>
      <c r="W173" t="b">
        <f t="shared" si="326"/>
        <v>0</v>
      </c>
      <c r="X173" t="b">
        <f t="shared" ref="X173:X175" si="327">IF(M157="",$H157,M157)</f>
        <v>0</v>
      </c>
      <c r="Y173" t="b">
        <f t="shared" ref="Y173:AB175" si="328">IF(N157="",$H157,N157)</f>
        <v>0</v>
      </c>
      <c r="Z173" t="b">
        <f t="shared" si="328"/>
        <v>0</v>
      </c>
      <c r="AA173" t="b">
        <f t="shared" si="328"/>
        <v>0</v>
      </c>
      <c r="AB173" t="b">
        <f t="shared" si="328"/>
        <v>0</v>
      </c>
      <c r="AC173" t="b">
        <v>0</v>
      </c>
      <c r="AF173" t="str">
        <f t="shared" si="310"/>
        <v>Q2.45</v>
      </c>
      <c r="AG173" s="11"/>
      <c r="AH173" s="37">
        <f t="shared" si="311"/>
        <v>7.6923076923076925</v>
      </c>
      <c r="BF173" t="str">
        <f>BF172</f>
        <v>Q2.13</v>
      </c>
      <c r="BG173" s="30" t="str">
        <f t="shared" si="213"/>
        <v>Q2.13NEPRAVDA</v>
      </c>
      <c r="BH173" t="b">
        <f t="shared" si="224"/>
        <v>0</v>
      </c>
      <c r="BI173" s="1" t="s">
        <v>176</v>
      </c>
    </row>
    <row r="174" spans="2:61" x14ac:dyDescent="0.2">
      <c r="H174" t="b">
        <f>'Chapter 2'!K83</f>
        <v>0</v>
      </c>
      <c r="I174" s="11"/>
      <c r="J174" s="11"/>
      <c r="K174" s="11"/>
      <c r="L174" s="11"/>
      <c r="M174" s="11"/>
      <c r="N174" s="11"/>
      <c r="O174" s="11"/>
      <c r="P174" s="11"/>
      <c r="Q174" s="11"/>
      <c r="R174" s="16"/>
      <c r="T174" t="b">
        <f t="shared" si="325"/>
        <v>0</v>
      </c>
      <c r="U174" t="b">
        <f t="shared" si="326"/>
        <v>0</v>
      </c>
      <c r="V174" t="b">
        <f t="shared" si="326"/>
        <v>1</v>
      </c>
      <c r="W174" t="b">
        <f t="shared" si="326"/>
        <v>1</v>
      </c>
      <c r="X174" t="b">
        <f t="shared" si="327"/>
        <v>0</v>
      </c>
      <c r="Y174" t="b">
        <f t="shared" si="328"/>
        <v>0</v>
      </c>
      <c r="Z174" t="b">
        <f t="shared" si="328"/>
        <v>1</v>
      </c>
      <c r="AA174" t="b">
        <f t="shared" si="328"/>
        <v>0</v>
      </c>
      <c r="AB174" t="b">
        <f t="shared" si="328"/>
        <v>0</v>
      </c>
      <c r="AC174" t="b">
        <v>0</v>
      </c>
      <c r="BF174" t="str">
        <f>BF173</f>
        <v>Q2.13</v>
      </c>
      <c r="BG174" s="30" t="str">
        <f t="shared" si="213"/>
        <v>Q2.13NEPRAVDA</v>
      </c>
      <c r="BH174" t="b">
        <f t="shared" si="224"/>
        <v>0</v>
      </c>
      <c r="BI174" s="1" t="s">
        <v>258</v>
      </c>
    </row>
    <row r="175" spans="2:61" x14ac:dyDescent="0.2">
      <c r="H175" t="b">
        <f>'Chapter 2'!K84</f>
        <v>1</v>
      </c>
      <c r="I175" s="11"/>
      <c r="J175" s="11"/>
      <c r="K175" s="11"/>
      <c r="L175" s="11"/>
      <c r="M175" s="11"/>
      <c r="N175" s="11"/>
      <c r="O175" s="11"/>
      <c r="P175" s="11"/>
      <c r="Q175" s="11"/>
      <c r="R175" s="16"/>
      <c r="T175" t="b">
        <f t="shared" si="325"/>
        <v>1</v>
      </c>
      <c r="U175" t="b">
        <f t="shared" si="326"/>
        <v>1</v>
      </c>
      <c r="V175" t="b">
        <f t="shared" si="326"/>
        <v>0</v>
      </c>
      <c r="W175" t="b">
        <f t="shared" si="326"/>
        <v>0</v>
      </c>
      <c r="X175" t="b">
        <f t="shared" si="327"/>
        <v>1</v>
      </c>
      <c r="Y175" t="b">
        <f t="shared" si="328"/>
        <v>1</v>
      </c>
      <c r="Z175" t="b">
        <f t="shared" si="328"/>
        <v>0</v>
      </c>
      <c r="AA175" t="b">
        <f t="shared" si="328"/>
        <v>1</v>
      </c>
      <c r="AB175" t="b">
        <f t="shared" si="328"/>
        <v>1</v>
      </c>
      <c r="AC175" t="b">
        <v>0</v>
      </c>
      <c r="BF175" t="str">
        <f>BF174</f>
        <v>Q2.13</v>
      </c>
      <c r="BG175" s="30" t="str">
        <f t="shared" si="213"/>
        <v>Q2.13PRAVDA</v>
      </c>
      <c r="BH175" t="b">
        <f t="shared" si="224"/>
        <v>1</v>
      </c>
      <c r="BI175" s="1" t="s">
        <v>204</v>
      </c>
    </row>
    <row r="176" spans="2:61" x14ac:dyDescent="0.2">
      <c r="G176" t="str">
        <f>B137</f>
        <v>Q2.14</v>
      </c>
      <c r="H176" t="b">
        <f>'Chapter 2'!K87</f>
        <v>0</v>
      </c>
      <c r="I176" s="11"/>
      <c r="J176" s="11"/>
      <c r="K176" s="11"/>
      <c r="L176" s="11"/>
      <c r="M176" s="11"/>
      <c r="N176" s="11"/>
      <c r="O176" s="11"/>
      <c r="P176" s="11"/>
      <c r="Q176" s="11"/>
      <c r="R176" s="16"/>
      <c r="BF176" t="str">
        <f>G176</f>
        <v>Q2.14</v>
      </c>
      <c r="BG176" s="30" t="str">
        <f t="shared" si="213"/>
        <v>Q2.14NEPRAVDA</v>
      </c>
      <c r="BH176" t="b">
        <f t="shared" si="224"/>
        <v>0</v>
      </c>
      <c r="BI176" s="1" t="s">
        <v>259</v>
      </c>
    </row>
    <row r="177" spans="7:61" x14ac:dyDescent="0.2">
      <c r="H177" t="b">
        <f>'Chapter 2'!K88</f>
        <v>0</v>
      </c>
      <c r="I177" s="11"/>
      <c r="J177" s="11"/>
      <c r="K177" s="11"/>
      <c r="L177" s="11"/>
      <c r="M177" s="11"/>
      <c r="N177" s="11"/>
      <c r="O177" s="11"/>
      <c r="P177" s="11"/>
      <c r="Q177" s="11"/>
      <c r="R177" s="16"/>
      <c r="BF177" t="str">
        <f>BF176</f>
        <v>Q2.14</v>
      </c>
      <c r="BG177" s="30" t="str">
        <f t="shared" si="213"/>
        <v>Q2.14NEPRAVDA</v>
      </c>
      <c r="BH177" t="b">
        <f t="shared" si="224"/>
        <v>0</v>
      </c>
      <c r="BI177" s="1" t="s">
        <v>260</v>
      </c>
    </row>
    <row r="178" spans="7:61" x14ac:dyDescent="0.2">
      <c r="H178" t="b">
        <f>'Chapter 2'!K89</f>
        <v>0</v>
      </c>
      <c r="I178" s="11"/>
      <c r="J178" s="11"/>
      <c r="K178" s="11"/>
      <c r="L178" s="11"/>
      <c r="M178" s="11"/>
      <c r="N178" s="11"/>
      <c r="O178" s="11"/>
      <c r="P178" s="11"/>
      <c r="Q178" s="11"/>
      <c r="R178" s="16"/>
      <c r="S178" t="str">
        <f>G160</f>
        <v>Q2.10</v>
      </c>
      <c r="T178" t="b">
        <f t="shared" ref="T178:AB178" si="329">IF(I160="",$H160,I160)</f>
        <v>0</v>
      </c>
      <c r="U178" t="b">
        <f t="shared" si="329"/>
        <v>0</v>
      </c>
      <c r="V178" t="b">
        <f t="shared" si="329"/>
        <v>0</v>
      </c>
      <c r="W178" t="b">
        <f t="shared" si="329"/>
        <v>0</v>
      </c>
      <c r="X178" t="b">
        <f t="shared" si="329"/>
        <v>0</v>
      </c>
      <c r="Y178" t="b">
        <f t="shared" si="329"/>
        <v>0</v>
      </c>
      <c r="Z178" t="b">
        <f t="shared" si="329"/>
        <v>0</v>
      </c>
      <c r="AA178" t="b">
        <f t="shared" si="329"/>
        <v>0</v>
      </c>
      <c r="AB178" t="b">
        <f t="shared" si="329"/>
        <v>0</v>
      </c>
      <c r="AC178" t="b">
        <v>0</v>
      </c>
      <c r="BF178" t="str">
        <f>BF177</f>
        <v>Q2.14</v>
      </c>
      <c r="BG178" s="30" t="str">
        <f t="shared" si="213"/>
        <v>Q2.14NEPRAVDA</v>
      </c>
      <c r="BH178" t="b">
        <f t="shared" si="224"/>
        <v>0</v>
      </c>
      <c r="BI178" s="1" t="s">
        <v>261</v>
      </c>
    </row>
    <row r="179" spans="7:61" x14ac:dyDescent="0.2">
      <c r="H179" t="b">
        <f>'Chapter 2'!K90</f>
        <v>1</v>
      </c>
      <c r="I179" s="11"/>
      <c r="J179" s="11"/>
      <c r="K179" s="11"/>
      <c r="L179" s="11"/>
      <c r="M179" s="11"/>
      <c r="N179" s="11"/>
      <c r="O179" s="11"/>
      <c r="P179" s="11"/>
      <c r="Q179" s="11"/>
      <c r="R179" s="16"/>
      <c r="T179" t="b">
        <f t="shared" ref="T179:T181" si="330">IF(I161="",$H161,I161)</f>
        <v>0</v>
      </c>
      <c r="U179" t="b">
        <f t="shared" ref="U179:W181" si="331">IF(J161="",$H161,J161)</f>
        <v>0</v>
      </c>
      <c r="V179" t="b">
        <f t="shared" si="331"/>
        <v>0</v>
      </c>
      <c r="W179" t="b">
        <f t="shared" si="331"/>
        <v>0</v>
      </c>
      <c r="X179" t="b">
        <f t="shared" ref="X179:X181" si="332">IF(M161="",$H161,M161)</f>
        <v>0</v>
      </c>
      <c r="Y179" t="b">
        <f t="shared" ref="Y179:AB181" si="333">IF(N161="",$H161,N161)</f>
        <v>0</v>
      </c>
      <c r="Z179" t="b">
        <f t="shared" si="333"/>
        <v>0</v>
      </c>
      <c r="AA179" t="b">
        <f t="shared" si="333"/>
        <v>0</v>
      </c>
      <c r="AB179" t="b">
        <f t="shared" si="333"/>
        <v>0</v>
      </c>
      <c r="AC179" t="b">
        <v>0</v>
      </c>
      <c r="BF179" t="str">
        <f>BF178</f>
        <v>Q2.14</v>
      </c>
      <c r="BG179" s="30" t="str">
        <f t="shared" si="213"/>
        <v>Q2.14PRAVDA</v>
      </c>
      <c r="BH179" t="b">
        <f t="shared" si="224"/>
        <v>1</v>
      </c>
      <c r="BI179" s="1" t="s">
        <v>204</v>
      </c>
    </row>
    <row r="180" spans="7:61" x14ac:dyDescent="0.2">
      <c r="G180" t="str">
        <f>B138</f>
        <v>Q2.15</v>
      </c>
      <c r="H180" t="b">
        <f>'Chapter 2'!K93</f>
        <v>0</v>
      </c>
      <c r="I180" s="11"/>
      <c r="J180" s="11"/>
      <c r="K180" s="11"/>
      <c r="L180" s="11"/>
      <c r="M180" s="11"/>
      <c r="N180" s="11"/>
      <c r="O180" s="11"/>
      <c r="P180" s="11"/>
      <c r="Q180" s="11"/>
      <c r="R180" s="16"/>
      <c r="T180" t="b">
        <f t="shared" si="330"/>
        <v>1</v>
      </c>
      <c r="U180" t="b">
        <f t="shared" si="331"/>
        <v>1</v>
      </c>
      <c r="V180" t="b">
        <f t="shared" si="331"/>
        <v>1</v>
      </c>
      <c r="W180" t="b">
        <f t="shared" si="331"/>
        <v>1</v>
      </c>
      <c r="X180" t="b">
        <f t="shared" si="332"/>
        <v>1</v>
      </c>
      <c r="Y180" t="b">
        <f t="shared" si="333"/>
        <v>1</v>
      </c>
      <c r="Z180" t="b">
        <f t="shared" si="333"/>
        <v>1</v>
      </c>
      <c r="AA180" t="b">
        <f t="shared" si="333"/>
        <v>1</v>
      </c>
      <c r="AB180" t="b">
        <f t="shared" si="333"/>
        <v>1</v>
      </c>
      <c r="AC180" t="b">
        <v>0</v>
      </c>
      <c r="BF180" t="str">
        <f>G180</f>
        <v>Q2.15</v>
      </c>
      <c r="BG180" s="30" t="str">
        <f t="shared" si="213"/>
        <v>Q2.15NEPRAVDA</v>
      </c>
      <c r="BH180" t="b">
        <f t="shared" si="224"/>
        <v>0</v>
      </c>
      <c r="BI180" s="1" t="s">
        <v>465</v>
      </c>
    </row>
    <row r="181" spans="7:61" x14ac:dyDescent="0.2">
      <c r="H181" t="b">
        <f>'Chapter 2'!K94</f>
        <v>0</v>
      </c>
      <c r="I181" s="11"/>
      <c r="J181" s="11"/>
      <c r="K181" s="11"/>
      <c r="L181" s="11"/>
      <c r="M181" s="11"/>
      <c r="N181" s="11"/>
      <c r="O181" s="11"/>
      <c r="P181" s="11"/>
      <c r="Q181" s="11"/>
      <c r="R181" s="16"/>
      <c r="T181" t="b">
        <f t="shared" si="330"/>
        <v>0</v>
      </c>
      <c r="U181" t="b">
        <f t="shared" si="331"/>
        <v>0</v>
      </c>
      <c r="V181" t="b">
        <f t="shared" si="331"/>
        <v>0</v>
      </c>
      <c r="W181" t="b">
        <f t="shared" si="331"/>
        <v>0</v>
      </c>
      <c r="X181" t="b">
        <f t="shared" si="332"/>
        <v>0</v>
      </c>
      <c r="Y181" t="b">
        <f t="shared" si="333"/>
        <v>0</v>
      </c>
      <c r="Z181" t="b">
        <f t="shared" si="333"/>
        <v>0</v>
      </c>
      <c r="AA181" t="b">
        <f t="shared" si="333"/>
        <v>0</v>
      </c>
      <c r="AB181" t="b">
        <f t="shared" si="333"/>
        <v>0</v>
      </c>
      <c r="AC181" t="b">
        <v>0</v>
      </c>
      <c r="BF181" t="str">
        <f>BF180</f>
        <v>Q2.15</v>
      </c>
      <c r="BG181" s="30" t="str">
        <f t="shared" si="213"/>
        <v>Q2.15NEPRAVDA</v>
      </c>
      <c r="BH181" t="b">
        <f t="shared" si="224"/>
        <v>0</v>
      </c>
      <c r="BI181" s="1" t="s">
        <v>262</v>
      </c>
    </row>
    <row r="182" spans="7:61" x14ac:dyDescent="0.2">
      <c r="H182" t="b">
        <f>'Chapter 2'!K95</f>
        <v>1</v>
      </c>
      <c r="I182" s="11"/>
      <c r="J182" s="11"/>
      <c r="K182" s="11"/>
      <c r="L182" s="11"/>
      <c r="M182" s="11"/>
      <c r="N182" s="11"/>
      <c r="O182" s="11"/>
      <c r="P182" s="11"/>
      <c r="Q182" s="11"/>
      <c r="R182" s="16"/>
      <c r="BF182" t="str">
        <f>BF181</f>
        <v>Q2.15</v>
      </c>
      <c r="BG182" s="30" t="str">
        <f t="shared" si="213"/>
        <v>Q2.15PRAVDA</v>
      </c>
      <c r="BH182" t="b">
        <f t="shared" si="224"/>
        <v>1</v>
      </c>
      <c r="BI182" s="1" t="s">
        <v>299</v>
      </c>
    </row>
    <row r="183" spans="7:61" x14ac:dyDescent="0.2">
      <c r="H183" t="b">
        <f>'Chapter 2'!K96</f>
        <v>0</v>
      </c>
      <c r="I183" s="11"/>
      <c r="J183" s="11"/>
      <c r="K183" s="11"/>
      <c r="L183" s="11"/>
      <c r="M183" s="11"/>
      <c r="N183" s="11"/>
      <c r="O183" s="11"/>
      <c r="P183" s="11"/>
      <c r="Q183" s="11"/>
      <c r="R183" s="16"/>
      <c r="BF183" t="str">
        <f>BF182</f>
        <v>Q2.15</v>
      </c>
      <c r="BG183" s="30" t="str">
        <f t="shared" si="213"/>
        <v>Q2.15NEPRAVDA</v>
      </c>
      <c r="BH183" t="b">
        <f t="shared" si="224"/>
        <v>0</v>
      </c>
      <c r="BI183" s="1" t="s">
        <v>204</v>
      </c>
    </row>
    <row r="184" spans="7:61" x14ac:dyDescent="0.2">
      <c r="G184" t="str">
        <f>B139</f>
        <v>Q2.16</v>
      </c>
      <c r="H184" t="b">
        <f>'Chapter 2'!K99</f>
        <v>0</v>
      </c>
      <c r="I184" s="11"/>
      <c r="J184" s="11"/>
      <c r="K184" s="11"/>
      <c r="L184" s="11"/>
      <c r="M184" s="11"/>
      <c r="N184" s="11"/>
      <c r="O184" s="11"/>
      <c r="P184" s="11"/>
      <c r="Q184" s="11"/>
      <c r="R184" s="16"/>
      <c r="BF184" t="str">
        <f>G184</f>
        <v>Q2.16</v>
      </c>
      <c r="BG184" s="30" t="str">
        <f t="shared" si="213"/>
        <v>Q2.16NEPRAVDA</v>
      </c>
      <c r="BH184" t="b">
        <f t="shared" si="224"/>
        <v>0</v>
      </c>
      <c r="BI184" s="1" t="s">
        <v>466</v>
      </c>
    </row>
    <row r="185" spans="7:61" x14ac:dyDescent="0.2">
      <c r="H185" t="b">
        <f>'Chapter 2'!K100</f>
        <v>0</v>
      </c>
      <c r="I185" s="11"/>
      <c r="J185" s="11"/>
      <c r="K185" s="11"/>
      <c r="L185" s="11"/>
      <c r="M185" s="11"/>
      <c r="N185" s="11"/>
      <c r="O185" s="11"/>
      <c r="P185" s="11"/>
      <c r="Q185" s="11"/>
      <c r="R185" s="16"/>
      <c r="BF185" t="str">
        <f>BF184</f>
        <v>Q2.16</v>
      </c>
      <c r="BG185" s="30" t="str">
        <f t="shared" si="213"/>
        <v>Q2.16NEPRAVDA</v>
      </c>
      <c r="BH185" t="b">
        <f t="shared" si="224"/>
        <v>0</v>
      </c>
      <c r="BI185" s="1" t="s">
        <v>355</v>
      </c>
    </row>
    <row r="186" spans="7:61" x14ac:dyDescent="0.2">
      <c r="H186" t="b">
        <f>'Chapter 2'!K101</f>
        <v>0</v>
      </c>
      <c r="I186" s="11"/>
      <c r="J186" s="11"/>
      <c r="K186" s="11"/>
      <c r="L186" s="11"/>
      <c r="M186" s="11"/>
      <c r="N186" s="11"/>
      <c r="O186" s="11"/>
      <c r="P186" s="11"/>
      <c r="Q186" s="11"/>
      <c r="R186" s="16"/>
      <c r="S186" t="str">
        <f>G164</f>
        <v>Q2.11</v>
      </c>
      <c r="T186" t="b">
        <f t="shared" ref="T186:AB186" si="334">IF(I164="",$H164,I164)</f>
        <v>0</v>
      </c>
      <c r="U186" t="b">
        <f t="shared" si="334"/>
        <v>0</v>
      </c>
      <c r="V186" t="b">
        <f t="shared" si="334"/>
        <v>0</v>
      </c>
      <c r="W186" t="b">
        <f t="shared" si="334"/>
        <v>0</v>
      </c>
      <c r="X186" t="b">
        <f t="shared" si="334"/>
        <v>0</v>
      </c>
      <c r="Y186" t="b">
        <f t="shared" si="334"/>
        <v>0</v>
      </c>
      <c r="Z186" t="b">
        <f t="shared" si="334"/>
        <v>0</v>
      </c>
      <c r="AA186" t="b">
        <f t="shared" si="334"/>
        <v>0</v>
      </c>
      <c r="AB186" t="b">
        <f t="shared" si="334"/>
        <v>0</v>
      </c>
      <c r="AC186" t="b">
        <v>0</v>
      </c>
      <c r="BF186" t="str">
        <f>BF185</f>
        <v>Q2.16</v>
      </c>
      <c r="BG186" s="30" t="str">
        <f t="shared" si="213"/>
        <v>Q2.16NEPRAVDA</v>
      </c>
      <c r="BH186" t="b">
        <f t="shared" si="224"/>
        <v>0</v>
      </c>
      <c r="BI186" s="1" t="s">
        <v>300</v>
      </c>
    </row>
    <row r="187" spans="7:61" x14ac:dyDescent="0.2">
      <c r="H187" t="b">
        <f>'Chapter 2'!K102</f>
        <v>1</v>
      </c>
      <c r="I187" s="11"/>
      <c r="J187" s="11"/>
      <c r="K187" s="11"/>
      <c r="L187" s="11"/>
      <c r="M187" s="11"/>
      <c r="N187" s="11"/>
      <c r="O187" s="11"/>
      <c r="P187" s="11"/>
      <c r="Q187" s="11"/>
      <c r="R187" s="16"/>
      <c r="T187" t="b">
        <f t="shared" ref="T187:T189" si="335">IF(I165="",$H165,I165)</f>
        <v>0</v>
      </c>
      <c r="U187" t="b">
        <f t="shared" ref="U187:W189" si="336">IF(J165="",$H165,J165)</f>
        <v>0</v>
      </c>
      <c r="V187" t="b">
        <f t="shared" si="336"/>
        <v>0</v>
      </c>
      <c r="W187" t="b">
        <f t="shared" si="336"/>
        <v>0</v>
      </c>
      <c r="X187" t="b">
        <f t="shared" ref="X187:X189" si="337">IF(M165="",$H165,M165)</f>
        <v>0</v>
      </c>
      <c r="Y187" t="b">
        <f t="shared" ref="Y187:AB189" si="338">IF(N165="",$H165,N165)</f>
        <v>0</v>
      </c>
      <c r="Z187" t="b">
        <f t="shared" si="338"/>
        <v>0</v>
      </c>
      <c r="AA187" t="b">
        <f t="shared" si="338"/>
        <v>0</v>
      </c>
      <c r="AB187" t="b">
        <f t="shared" si="338"/>
        <v>0</v>
      </c>
      <c r="AC187" t="b">
        <v>0</v>
      </c>
      <c r="BF187" t="str">
        <f>BF186</f>
        <v>Q2.16</v>
      </c>
      <c r="BG187" s="30" t="str">
        <f t="shared" si="213"/>
        <v>Q2.16PRAVDA</v>
      </c>
      <c r="BH187" t="b">
        <f t="shared" si="224"/>
        <v>1</v>
      </c>
      <c r="BI187" s="1" t="s">
        <v>204</v>
      </c>
    </row>
    <row r="188" spans="7:61" x14ac:dyDescent="0.2">
      <c r="G188" t="str">
        <f>B140</f>
        <v>Q2.17</v>
      </c>
      <c r="H188" t="b">
        <f>'Chapter 2'!K105</f>
        <v>0</v>
      </c>
      <c r="I188" s="11"/>
      <c r="J188" s="11"/>
      <c r="K188" s="11"/>
      <c r="L188" s="11"/>
      <c r="M188" s="11"/>
      <c r="N188" s="11"/>
      <c r="O188" s="11"/>
      <c r="P188" s="11"/>
      <c r="Q188" s="11"/>
      <c r="R188" s="16"/>
      <c r="T188" t="b">
        <f t="shared" si="335"/>
        <v>1</v>
      </c>
      <c r="U188" t="b">
        <f t="shared" si="336"/>
        <v>1</v>
      </c>
      <c r="V188" t="b">
        <f t="shared" si="336"/>
        <v>1</v>
      </c>
      <c r="W188" t="b">
        <f t="shared" si="336"/>
        <v>1</v>
      </c>
      <c r="X188" t="b">
        <f t="shared" si="337"/>
        <v>1</v>
      </c>
      <c r="Y188" t="b">
        <f t="shared" si="338"/>
        <v>1</v>
      </c>
      <c r="Z188" t="b">
        <f t="shared" si="338"/>
        <v>1</v>
      </c>
      <c r="AA188" t="b">
        <f t="shared" si="338"/>
        <v>1</v>
      </c>
      <c r="AB188" t="b">
        <f t="shared" si="338"/>
        <v>1</v>
      </c>
      <c r="AC188" t="b">
        <v>0</v>
      </c>
      <c r="BF188" t="str">
        <f>G188</f>
        <v>Q2.17</v>
      </c>
      <c r="BG188" s="30" t="str">
        <f t="shared" ref="BG188:BG251" si="339">CONCATENATE(BF188,BH188)</f>
        <v>Q2.17NEPRAVDA</v>
      </c>
      <c r="BH188" t="b">
        <f t="shared" si="224"/>
        <v>0</v>
      </c>
      <c r="BI188" s="1" t="s">
        <v>356</v>
      </c>
    </row>
    <row r="189" spans="7:61" x14ac:dyDescent="0.2">
      <c r="H189" t="b">
        <f>'Chapter 2'!K106</f>
        <v>0</v>
      </c>
      <c r="I189" s="11"/>
      <c r="J189" s="11"/>
      <c r="K189" s="11"/>
      <c r="L189" s="11"/>
      <c r="M189" s="11"/>
      <c r="N189" s="11"/>
      <c r="O189" s="11"/>
      <c r="P189" s="11"/>
      <c r="Q189" s="11"/>
      <c r="R189" s="16"/>
      <c r="T189" t="b">
        <f t="shared" si="335"/>
        <v>0</v>
      </c>
      <c r="U189" t="b">
        <f t="shared" si="336"/>
        <v>0</v>
      </c>
      <c r="V189" t="b">
        <f t="shared" si="336"/>
        <v>0</v>
      </c>
      <c r="W189" t="b">
        <f t="shared" si="336"/>
        <v>0</v>
      </c>
      <c r="X189" t="b">
        <f t="shared" si="337"/>
        <v>0</v>
      </c>
      <c r="Y189" t="b">
        <f t="shared" si="338"/>
        <v>0</v>
      </c>
      <c r="Z189" t="b">
        <f t="shared" si="338"/>
        <v>0</v>
      </c>
      <c r="AA189" t="b">
        <f t="shared" si="338"/>
        <v>0</v>
      </c>
      <c r="AB189" t="b">
        <f t="shared" si="338"/>
        <v>0</v>
      </c>
      <c r="AC189" t="b">
        <v>0</v>
      </c>
      <c r="BF189" t="str">
        <f>BF188</f>
        <v>Q2.17</v>
      </c>
      <c r="BG189" s="30" t="str">
        <f t="shared" si="339"/>
        <v>Q2.17NEPRAVDA</v>
      </c>
      <c r="BH189" t="b">
        <f t="shared" ref="BH189:BH252" si="340">H189</f>
        <v>0</v>
      </c>
      <c r="BI189" s="1" t="s">
        <v>263</v>
      </c>
    </row>
    <row r="190" spans="7:61" x14ac:dyDescent="0.2">
      <c r="H190" t="b">
        <f>'Chapter 2'!K107</f>
        <v>0</v>
      </c>
      <c r="I190" s="11"/>
      <c r="J190" s="11"/>
      <c r="K190" s="11"/>
      <c r="L190" s="11"/>
      <c r="M190" s="11"/>
      <c r="N190" s="11"/>
      <c r="O190" s="11"/>
      <c r="P190" s="11"/>
      <c r="Q190" s="11"/>
      <c r="R190" s="16"/>
      <c r="BF190" t="str">
        <f>BF189</f>
        <v>Q2.17</v>
      </c>
      <c r="BG190" s="30" t="str">
        <f t="shared" si="339"/>
        <v>Q2.17NEPRAVDA</v>
      </c>
      <c r="BH190" t="b">
        <f t="shared" si="340"/>
        <v>0</v>
      </c>
      <c r="BI190" s="1" t="s">
        <v>357</v>
      </c>
    </row>
    <row r="191" spans="7:61" x14ac:dyDescent="0.2">
      <c r="H191" t="b">
        <f>'Chapter 2'!K108</f>
        <v>1</v>
      </c>
      <c r="I191" s="11"/>
      <c r="J191" s="11"/>
      <c r="K191" s="11"/>
      <c r="L191" s="11"/>
      <c r="M191" s="11"/>
      <c r="N191" s="11"/>
      <c r="O191" s="11"/>
      <c r="P191" s="11"/>
      <c r="Q191" s="11"/>
      <c r="R191" s="16"/>
      <c r="BF191" t="str">
        <f>BF190</f>
        <v>Q2.17</v>
      </c>
      <c r="BG191" s="30" t="str">
        <f t="shared" si="339"/>
        <v>Q2.17PRAVDA</v>
      </c>
      <c r="BH191" t="b">
        <f t="shared" si="340"/>
        <v>1</v>
      </c>
      <c r="BI191" s="1" t="s">
        <v>204</v>
      </c>
    </row>
    <row r="192" spans="7:61" x14ac:dyDescent="0.2">
      <c r="G192" t="str">
        <f>B141</f>
        <v>Q2.18</v>
      </c>
      <c r="H192" t="b">
        <f>'Chapter 2'!K111</f>
        <v>0</v>
      </c>
      <c r="I192" s="11"/>
      <c r="J192" s="11"/>
      <c r="K192" s="11"/>
      <c r="L192" s="11"/>
      <c r="M192" s="11"/>
      <c r="N192" s="11"/>
      <c r="O192" s="11"/>
      <c r="P192" s="11"/>
      <c r="Q192" s="11"/>
      <c r="R192" s="16"/>
      <c r="S192" t="str">
        <f>G168</f>
        <v>Q2.12</v>
      </c>
      <c r="T192" t="b">
        <f t="shared" ref="T192:AB192" si="341">IF(I168="",$H168,I168)</f>
        <v>0</v>
      </c>
      <c r="U192" t="b">
        <f t="shared" si="341"/>
        <v>0</v>
      </c>
      <c r="V192" t="b">
        <f t="shared" si="341"/>
        <v>0</v>
      </c>
      <c r="W192" t="b">
        <f t="shared" si="341"/>
        <v>0</v>
      </c>
      <c r="X192" t="b">
        <f t="shared" si="341"/>
        <v>0</v>
      </c>
      <c r="Y192" t="b">
        <f t="shared" si="341"/>
        <v>0</v>
      </c>
      <c r="Z192" t="b">
        <f t="shared" si="341"/>
        <v>0</v>
      </c>
      <c r="AA192" t="b">
        <f t="shared" si="341"/>
        <v>0</v>
      </c>
      <c r="AB192" t="b">
        <f t="shared" si="341"/>
        <v>0</v>
      </c>
      <c r="AC192" t="b">
        <v>0</v>
      </c>
      <c r="BF192" t="str">
        <f>G192</f>
        <v>Q2.18</v>
      </c>
      <c r="BG192" s="30" t="str">
        <f t="shared" si="339"/>
        <v>Q2.18NEPRAVDA</v>
      </c>
      <c r="BH192" t="b">
        <f t="shared" si="340"/>
        <v>0</v>
      </c>
      <c r="BI192" s="1" t="s">
        <v>264</v>
      </c>
    </row>
    <row r="193" spans="7:61" x14ac:dyDescent="0.2">
      <c r="H193" t="b">
        <f>'Chapter 2'!K112</f>
        <v>0</v>
      </c>
      <c r="I193" s="11"/>
      <c r="J193" s="11"/>
      <c r="K193" s="11"/>
      <c r="L193" s="11"/>
      <c r="M193" s="11"/>
      <c r="N193" s="11"/>
      <c r="O193" s="11"/>
      <c r="P193" s="11"/>
      <c r="Q193" s="11"/>
      <c r="R193" s="16"/>
      <c r="T193" t="b">
        <f t="shared" ref="T193:T195" si="342">IF(I169="",$H169,I169)</f>
        <v>0</v>
      </c>
      <c r="U193" t="b">
        <f t="shared" ref="U193:W195" si="343">IF(J169="",$H169,J169)</f>
        <v>0</v>
      </c>
      <c r="V193" t="b">
        <f t="shared" si="343"/>
        <v>0</v>
      </c>
      <c r="W193" t="b">
        <f t="shared" si="343"/>
        <v>0</v>
      </c>
      <c r="X193" t="b">
        <f t="shared" ref="X193:X195" si="344">IF(M169="",$H169,M169)</f>
        <v>0</v>
      </c>
      <c r="Y193" t="b">
        <f t="shared" ref="Y193:AB195" si="345">IF(N169="",$H169,N169)</f>
        <v>0</v>
      </c>
      <c r="Z193" t="b">
        <f t="shared" si="345"/>
        <v>0</v>
      </c>
      <c r="AA193" t="b">
        <f t="shared" si="345"/>
        <v>0</v>
      </c>
      <c r="AB193" t="b">
        <f t="shared" si="345"/>
        <v>0</v>
      </c>
      <c r="AC193" t="b">
        <v>0</v>
      </c>
      <c r="BF193" t="str">
        <f>BF192</f>
        <v>Q2.18</v>
      </c>
      <c r="BG193" s="30" t="str">
        <f t="shared" si="339"/>
        <v>Q2.18NEPRAVDA</v>
      </c>
      <c r="BH193" t="b">
        <f t="shared" si="340"/>
        <v>0</v>
      </c>
      <c r="BI193" s="1" t="s">
        <v>467</v>
      </c>
    </row>
    <row r="194" spans="7:61" x14ac:dyDescent="0.2">
      <c r="H194" t="b">
        <f>'Chapter 2'!K113</f>
        <v>0</v>
      </c>
      <c r="I194" s="11"/>
      <c r="J194" s="11"/>
      <c r="K194" s="11"/>
      <c r="L194" s="11"/>
      <c r="M194" s="11"/>
      <c r="N194" s="11"/>
      <c r="O194" s="11"/>
      <c r="P194" s="11"/>
      <c r="Q194" s="11"/>
      <c r="R194" s="16"/>
      <c r="T194" t="b">
        <f t="shared" si="342"/>
        <v>1</v>
      </c>
      <c r="U194" t="b">
        <f t="shared" si="343"/>
        <v>1</v>
      </c>
      <c r="V194" t="b">
        <f t="shared" si="343"/>
        <v>1</v>
      </c>
      <c r="W194" t="b">
        <f t="shared" si="343"/>
        <v>1</v>
      </c>
      <c r="X194" t="b">
        <f t="shared" si="344"/>
        <v>1</v>
      </c>
      <c r="Y194" t="b">
        <f t="shared" si="345"/>
        <v>1</v>
      </c>
      <c r="Z194" t="b">
        <f t="shared" si="345"/>
        <v>1</v>
      </c>
      <c r="AA194" t="b">
        <f t="shared" si="345"/>
        <v>1</v>
      </c>
      <c r="AB194" t="b">
        <f t="shared" si="345"/>
        <v>1</v>
      </c>
      <c r="AC194" t="b">
        <v>0</v>
      </c>
      <c r="BF194" t="str">
        <f>BF193</f>
        <v>Q2.18</v>
      </c>
      <c r="BG194" s="30" t="str">
        <f t="shared" si="339"/>
        <v>Q2.18NEPRAVDA</v>
      </c>
      <c r="BH194" t="b">
        <f t="shared" si="340"/>
        <v>0</v>
      </c>
      <c r="BI194" s="1" t="s">
        <v>265</v>
      </c>
    </row>
    <row r="195" spans="7:61" x14ac:dyDescent="0.2">
      <c r="H195" t="b">
        <f>'Chapter 2'!K114</f>
        <v>1</v>
      </c>
      <c r="I195" s="11"/>
      <c r="J195" s="11"/>
      <c r="K195" s="11"/>
      <c r="L195" s="11"/>
      <c r="M195" s="11"/>
      <c r="N195" s="11"/>
      <c r="O195" s="11"/>
      <c r="P195" s="11"/>
      <c r="Q195" s="11"/>
      <c r="R195" s="16"/>
      <c r="T195" t="b">
        <f t="shared" si="342"/>
        <v>0</v>
      </c>
      <c r="U195" t="b">
        <f t="shared" si="343"/>
        <v>0</v>
      </c>
      <c r="V195" t="b">
        <f t="shared" si="343"/>
        <v>0</v>
      </c>
      <c r="W195" t="b">
        <f t="shared" si="343"/>
        <v>0</v>
      </c>
      <c r="X195" t="b">
        <f t="shared" si="344"/>
        <v>0</v>
      </c>
      <c r="Y195" t="b">
        <f t="shared" si="345"/>
        <v>0</v>
      </c>
      <c r="Z195" t="b">
        <f t="shared" si="345"/>
        <v>0</v>
      </c>
      <c r="AA195" t="b">
        <f t="shared" si="345"/>
        <v>0</v>
      </c>
      <c r="AB195" t="b">
        <f t="shared" si="345"/>
        <v>0</v>
      </c>
      <c r="AC195" t="b">
        <v>0</v>
      </c>
      <c r="BF195" t="str">
        <f>BF194</f>
        <v>Q2.18</v>
      </c>
      <c r="BG195" s="30" t="str">
        <f t="shared" si="339"/>
        <v>Q2.18PRAVDA</v>
      </c>
      <c r="BH195" t="b">
        <f t="shared" si="340"/>
        <v>1</v>
      </c>
      <c r="BI195" s="1" t="s">
        <v>204</v>
      </c>
    </row>
    <row r="196" spans="7:61" x14ac:dyDescent="0.2">
      <c r="G196" t="str">
        <f>B142</f>
        <v>Q2.19</v>
      </c>
      <c r="H196" t="b">
        <f>'Chapter 2'!K117</f>
        <v>0</v>
      </c>
      <c r="I196" s="11"/>
      <c r="J196" s="11"/>
      <c r="K196" s="11"/>
      <c r="L196" s="11"/>
      <c r="M196" s="11"/>
      <c r="N196" s="11"/>
      <c r="O196" s="11"/>
      <c r="P196" s="11"/>
      <c r="Q196" s="11"/>
      <c r="R196" s="16"/>
      <c r="BF196" t="str">
        <f>G196</f>
        <v>Q2.19</v>
      </c>
      <c r="BG196" s="30" t="str">
        <f t="shared" si="339"/>
        <v>Q2.19NEPRAVDA</v>
      </c>
      <c r="BH196" t="b">
        <f t="shared" si="340"/>
        <v>0</v>
      </c>
      <c r="BI196" s="1" t="s">
        <v>468</v>
      </c>
    </row>
    <row r="197" spans="7:61" x14ac:dyDescent="0.2">
      <c r="H197" t="b">
        <f>'Chapter 2'!K118</f>
        <v>0</v>
      </c>
      <c r="I197" s="11"/>
      <c r="J197" s="11"/>
      <c r="K197" s="11"/>
      <c r="L197" s="11"/>
      <c r="M197" s="11"/>
      <c r="N197" s="11"/>
      <c r="O197" s="11"/>
      <c r="P197" s="11"/>
      <c r="Q197" s="11"/>
      <c r="R197" s="16"/>
      <c r="BF197" t="str">
        <f>BF196</f>
        <v>Q2.19</v>
      </c>
      <c r="BG197" s="30" t="str">
        <f t="shared" si="339"/>
        <v>Q2.19NEPRAVDA</v>
      </c>
      <c r="BH197" t="b">
        <f t="shared" si="340"/>
        <v>0</v>
      </c>
      <c r="BI197" s="1" t="s">
        <v>358</v>
      </c>
    </row>
    <row r="198" spans="7:61" x14ac:dyDescent="0.2">
      <c r="H198" t="b">
        <f>'Chapter 2'!K119</f>
        <v>1</v>
      </c>
      <c r="I198" s="11"/>
      <c r="J198" s="11"/>
      <c r="K198" s="11"/>
      <c r="L198" s="11"/>
      <c r="M198" s="11"/>
      <c r="N198" s="11"/>
      <c r="O198" s="11"/>
      <c r="P198" s="11"/>
      <c r="Q198" s="11"/>
      <c r="R198" s="16"/>
      <c r="S198" t="str">
        <f>G172</f>
        <v>Q2.13</v>
      </c>
      <c r="T198" t="b">
        <f t="shared" ref="T198:AB198" si="346">IF(I172="",$H172,I172)</f>
        <v>0</v>
      </c>
      <c r="U198" t="b">
        <f t="shared" si="346"/>
        <v>0</v>
      </c>
      <c r="V198" t="b">
        <f t="shared" si="346"/>
        <v>0</v>
      </c>
      <c r="W198" t="b">
        <f t="shared" si="346"/>
        <v>0</v>
      </c>
      <c r="X198" t="b">
        <f t="shared" si="346"/>
        <v>0</v>
      </c>
      <c r="Y198" t="b">
        <f t="shared" si="346"/>
        <v>0</v>
      </c>
      <c r="Z198" t="b">
        <f t="shared" si="346"/>
        <v>0</v>
      </c>
      <c r="AA198" t="b">
        <f t="shared" si="346"/>
        <v>0</v>
      </c>
      <c r="AB198" t="b">
        <f t="shared" si="346"/>
        <v>0</v>
      </c>
      <c r="AC198" t="b">
        <v>0</v>
      </c>
      <c r="BF198" t="str">
        <f>BF197</f>
        <v>Q2.19</v>
      </c>
      <c r="BG198" s="30" t="str">
        <f t="shared" si="339"/>
        <v>Q2.19PRAVDA</v>
      </c>
      <c r="BH198" t="b">
        <f t="shared" si="340"/>
        <v>1</v>
      </c>
      <c r="BI198" s="1" t="s">
        <v>266</v>
      </c>
    </row>
    <row r="199" spans="7:61" x14ac:dyDescent="0.2">
      <c r="H199" t="b">
        <f>'Chapter 2'!K120</f>
        <v>0</v>
      </c>
      <c r="I199" s="11"/>
      <c r="J199" s="11"/>
      <c r="K199" s="11"/>
      <c r="L199" s="11"/>
      <c r="M199" s="11"/>
      <c r="N199" s="11"/>
      <c r="O199" s="11"/>
      <c r="P199" s="11"/>
      <c r="Q199" s="11"/>
      <c r="R199" s="16"/>
      <c r="T199" t="b">
        <f t="shared" ref="T199:T201" si="347">IF(I173="",$H173,I173)</f>
        <v>0</v>
      </c>
      <c r="U199" t="b">
        <f t="shared" ref="U199:W201" si="348">IF(J173="",$H173,J173)</f>
        <v>0</v>
      </c>
      <c r="V199" t="b">
        <f t="shared" si="348"/>
        <v>0</v>
      </c>
      <c r="W199" t="b">
        <f t="shared" si="348"/>
        <v>0</v>
      </c>
      <c r="X199" t="b">
        <f t="shared" ref="X199:X201" si="349">IF(M173="",$H173,M173)</f>
        <v>0</v>
      </c>
      <c r="Y199" t="b">
        <f t="shared" ref="Y199:AB201" si="350">IF(N173="",$H173,N173)</f>
        <v>0</v>
      </c>
      <c r="Z199" t="b">
        <f t="shared" si="350"/>
        <v>0</v>
      </c>
      <c r="AA199" t="b">
        <f t="shared" si="350"/>
        <v>0</v>
      </c>
      <c r="AB199" t="b">
        <f t="shared" si="350"/>
        <v>0</v>
      </c>
      <c r="AC199" t="b">
        <v>0</v>
      </c>
      <c r="BF199" t="str">
        <f>BF198</f>
        <v>Q2.19</v>
      </c>
      <c r="BG199" s="30" t="str">
        <f t="shared" si="339"/>
        <v>Q2.19NEPRAVDA</v>
      </c>
      <c r="BH199" t="b">
        <f t="shared" si="340"/>
        <v>0</v>
      </c>
      <c r="BI199" s="1" t="s">
        <v>204</v>
      </c>
    </row>
    <row r="200" spans="7:61" x14ac:dyDescent="0.2">
      <c r="G200" t="str">
        <f>B143</f>
        <v>Q2.20</v>
      </c>
      <c r="H200" t="b">
        <f>'Chapter 2'!K123</f>
        <v>0</v>
      </c>
      <c r="I200" s="11"/>
      <c r="J200" s="11"/>
      <c r="K200" s="11"/>
      <c r="L200" s="11"/>
      <c r="M200" s="11"/>
      <c r="N200" s="11"/>
      <c r="O200" s="11"/>
      <c r="P200" s="11"/>
      <c r="Q200" s="11"/>
      <c r="R200" s="16"/>
      <c r="T200" t="b">
        <f t="shared" si="347"/>
        <v>0</v>
      </c>
      <c r="U200" t="b">
        <f t="shared" si="348"/>
        <v>0</v>
      </c>
      <c r="V200" t="b">
        <f t="shared" si="348"/>
        <v>0</v>
      </c>
      <c r="W200" t="b">
        <f t="shared" si="348"/>
        <v>0</v>
      </c>
      <c r="X200" t="b">
        <f t="shared" si="349"/>
        <v>0</v>
      </c>
      <c r="Y200" t="b">
        <f t="shared" si="350"/>
        <v>0</v>
      </c>
      <c r="Z200" t="b">
        <f t="shared" si="350"/>
        <v>0</v>
      </c>
      <c r="AA200" t="b">
        <f t="shared" si="350"/>
        <v>0</v>
      </c>
      <c r="AB200" t="b">
        <f t="shared" si="350"/>
        <v>0</v>
      </c>
      <c r="AC200" t="b">
        <v>0</v>
      </c>
      <c r="BF200" t="str">
        <f>G200</f>
        <v>Q2.20</v>
      </c>
      <c r="BG200" s="30" t="str">
        <f t="shared" si="339"/>
        <v>Q2.20NEPRAVDA</v>
      </c>
      <c r="BH200" t="b">
        <f t="shared" si="340"/>
        <v>0</v>
      </c>
      <c r="BI200" s="1" t="s">
        <v>301</v>
      </c>
    </row>
    <row r="201" spans="7:61" x14ac:dyDescent="0.2">
      <c r="H201" t="b">
        <f>'Chapter 2'!K124</f>
        <v>0</v>
      </c>
      <c r="I201" s="11"/>
      <c r="J201" s="11"/>
      <c r="K201" s="11"/>
      <c r="L201" s="11"/>
      <c r="M201" s="11"/>
      <c r="N201" s="11"/>
      <c r="O201" s="11"/>
      <c r="P201" s="11"/>
      <c r="Q201" s="11"/>
      <c r="R201" s="16"/>
      <c r="T201" t="b">
        <f t="shared" si="347"/>
        <v>1</v>
      </c>
      <c r="U201" t="b">
        <f t="shared" si="348"/>
        <v>1</v>
      </c>
      <c r="V201" t="b">
        <f t="shared" si="348"/>
        <v>1</v>
      </c>
      <c r="W201" t="b">
        <f t="shared" si="348"/>
        <v>1</v>
      </c>
      <c r="X201" t="b">
        <f t="shared" si="349"/>
        <v>1</v>
      </c>
      <c r="Y201" t="b">
        <f t="shared" si="350"/>
        <v>1</v>
      </c>
      <c r="Z201" t="b">
        <f t="shared" si="350"/>
        <v>1</v>
      </c>
      <c r="AA201" t="b">
        <f t="shared" si="350"/>
        <v>1</v>
      </c>
      <c r="AB201" t="b">
        <f t="shared" si="350"/>
        <v>1</v>
      </c>
      <c r="AC201" t="b">
        <v>0</v>
      </c>
      <c r="BF201" t="str">
        <f>BF200</f>
        <v>Q2.20</v>
      </c>
      <c r="BG201" s="30" t="str">
        <f t="shared" si="339"/>
        <v>Q2.20NEPRAVDA</v>
      </c>
      <c r="BH201" t="b">
        <f t="shared" si="340"/>
        <v>0</v>
      </c>
      <c r="BI201" s="1" t="s">
        <v>359</v>
      </c>
    </row>
    <row r="202" spans="7:61" x14ac:dyDescent="0.2">
      <c r="H202" t="b">
        <f>'Chapter 2'!K125</f>
        <v>0</v>
      </c>
      <c r="I202" s="11"/>
      <c r="J202" s="11"/>
      <c r="K202" s="11"/>
      <c r="L202" s="11"/>
      <c r="M202" s="11"/>
      <c r="N202" s="11"/>
      <c r="O202" s="11"/>
      <c r="P202" s="11"/>
      <c r="Q202" s="11"/>
      <c r="R202" s="16"/>
      <c r="BF202" t="str">
        <f>BF201</f>
        <v>Q2.20</v>
      </c>
      <c r="BG202" s="30" t="str">
        <f t="shared" si="339"/>
        <v>Q2.20NEPRAVDA</v>
      </c>
      <c r="BH202" t="b">
        <f t="shared" si="340"/>
        <v>0</v>
      </c>
      <c r="BI202" s="1" t="s">
        <v>315</v>
      </c>
    </row>
    <row r="203" spans="7:61" x14ac:dyDescent="0.2">
      <c r="H203" t="b">
        <f>'Chapter 2'!K126</f>
        <v>1</v>
      </c>
      <c r="I203" s="11"/>
      <c r="J203" s="11"/>
      <c r="K203" s="11"/>
      <c r="L203" s="11"/>
      <c r="M203" s="11"/>
      <c r="N203" s="11"/>
      <c r="O203" s="11"/>
      <c r="P203" s="11"/>
      <c r="Q203" s="11"/>
      <c r="R203" s="16"/>
      <c r="BF203" t="str">
        <f>BF202</f>
        <v>Q2.20</v>
      </c>
      <c r="BG203" s="30" t="str">
        <f t="shared" si="339"/>
        <v>Q2.20PRAVDA</v>
      </c>
      <c r="BH203" t="b">
        <f t="shared" si="340"/>
        <v>1</v>
      </c>
      <c r="BI203" s="1" t="s">
        <v>204</v>
      </c>
    </row>
    <row r="204" spans="7:61" x14ac:dyDescent="0.2">
      <c r="G204" t="str">
        <f>B144</f>
        <v>Q2.21</v>
      </c>
      <c r="H204" t="b">
        <f>'Chapter 2'!K129</f>
        <v>0</v>
      </c>
      <c r="I204" s="11"/>
      <c r="J204" s="11"/>
      <c r="K204" s="11" t="b">
        <v>0</v>
      </c>
      <c r="L204" s="11"/>
      <c r="M204" s="11"/>
      <c r="N204" s="11"/>
      <c r="O204" s="11"/>
      <c r="P204" s="11"/>
      <c r="Q204" s="11"/>
      <c r="R204" s="16"/>
      <c r="S204" t="str">
        <f>G176</f>
        <v>Q2.14</v>
      </c>
      <c r="T204" t="b">
        <f t="shared" ref="T204:AB204" si="351">IF(I176="",$H176,I176)</f>
        <v>0</v>
      </c>
      <c r="U204" t="b">
        <f t="shared" si="351"/>
        <v>0</v>
      </c>
      <c r="V204" t="b">
        <f t="shared" si="351"/>
        <v>0</v>
      </c>
      <c r="W204" t="b">
        <f t="shared" si="351"/>
        <v>0</v>
      </c>
      <c r="X204" t="b">
        <f t="shared" si="351"/>
        <v>0</v>
      </c>
      <c r="Y204" t="b">
        <f t="shared" si="351"/>
        <v>0</v>
      </c>
      <c r="Z204" t="b">
        <f t="shared" si="351"/>
        <v>0</v>
      </c>
      <c r="AA204" t="b">
        <f t="shared" si="351"/>
        <v>0</v>
      </c>
      <c r="AB204" t="b">
        <f t="shared" si="351"/>
        <v>0</v>
      </c>
      <c r="AC204" t="b">
        <v>0</v>
      </c>
      <c r="BF204" t="str">
        <f>G204</f>
        <v>Q2.21</v>
      </c>
      <c r="BG204" s="30" t="str">
        <f t="shared" si="339"/>
        <v>Q2.21NEPRAVDA</v>
      </c>
      <c r="BH204" t="b">
        <f t="shared" si="340"/>
        <v>0</v>
      </c>
      <c r="BI204" s="1" t="s">
        <v>267</v>
      </c>
    </row>
    <row r="205" spans="7:61" x14ac:dyDescent="0.2">
      <c r="H205" t="b">
        <f>'Chapter 2'!K130</f>
        <v>0</v>
      </c>
      <c r="I205" s="11"/>
      <c r="J205" s="11"/>
      <c r="K205" s="11" t="b">
        <v>0</v>
      </c>
      <c r="L205" s="11"/>
      <c r="M205" s="11"/>
      <c r="N205" s="11"/>
      <c r="O205" s="11"/>
      <c r="P205" s="11"/>
      <c r="Q205" s="11"/>
      <c r="R205" s="16"/>
      <c r="T205" t="b">
        <f t="shared" ref="T205:T206" si="352">IF(I177="",$H177,I177)</f>
        <v>0</v>
      </c>
      <c r="U205" t="b">
        <f t="shared" ref="U205:W207" si="353">IF(J177="",$H177,J177)</f>
        <v>0</v>
      </c>
      <c r="V205" t="b">
        <f t="shared" si="353"/>
        <v>0</v>
      </c>
      <c r="W205" t="b">
        <f t="shared" si="353"/>
        <v>0</v>
      </c>
      <c r="X205" t="b">
        <f t="shared" ref="X205:X207" si="354">IF(M177="",$H177,M177)</f>
        <v>0</v>
      </c>
      <c r="Y205" t="b">
        <f t="shared" ref="Y205:AB207" si="355">IF(N177="",$H177,N177)</f>
        <v>0</v>
      </c>
      <c r="Z205" t="b">
        <f t="shared" si="355"/>
        <v>0</v>
      </c>
      <c r="AA205" t="b">
        <f t="shared" si="355"/>
        <v>0</v>
      </c>
      <c r="AB205" t="b">
        <f t="shared" si="355"/>
        <v>0</v>
      </c>
      <c r="AC205" t="b">
        <v>0</v>
      </c>
      <c r="BF205" t="str">
        <f>BF204</f>
        <v>Q2.21</v>
      </c>
      <c r="BG205" s="30" t="str">
        <f t="shared" si="339"/>
        <v>Q2.21NEPRAVDA</v>
      </c>
      <c r="BH205" t="b">
        <f t="shared" si="340"/>
        <v>0</v>
      </c>
      <c r="BI205" s="1" t="s">
        <v>469</v>
      </c>
    </row>
    <row r="206" spans="7:61" x14ac:dyDescent="0.2">
      <c r="H206" t="b">
        <f>'Chapter 2'!K131</f>
        <v>0</v>
      </c>
      <c r="I206" s="11"/>
      <c r="J206" s="11"/>
      <c r="K206" s="11" t="b">
        <v>1</v>
      </c>
      <c r="L206" s="11"/>
      <c r="M206" s="11"/>
      <c r="N206" s="11"/>
      <c r="O206" s="11"/>
      <c r="P206" s="11"/>
      <c r="Q206" s="11"/>
      <c r="R206" s="16"/>
      <c r="T206" t="b">
        <f t="shared" si="352"/>
        <v>0</v>
      </c>
      <c r="U206" t="b">
        <f t="shared" si="353"/>
        <v>0</v>
      </c>
      <c r="V206" t="b">
        <f t="shared" si="353"/>
        <v>0</v>
      </c>
      <c r="W206" t="b">
        <f t="shared" si="353"/>
        <v>0</v>
      </c>
      <c r="X206" t="b">
        <f t="shared" si="354"/>
        <v>0</v>
      </c>
      <c r="Y206" t="b">
        <f t="shared" si="355"/>
        <v>0</v>
      </c>
      <c r="Z206" t="b">
        <f t="shared" si="355"/>
        <v>0</v>
      </c>
      <c r="AA206" t="b">
        <f t="shared" si="355"/>
        <v>0</v>
      </c>
      <c r="AB206" t="b">
        <f t="shared" si="355"/>
        <v>0</v>
      </c>
      <c r="AC206" t="b">
        <v>0</v>
      </c>
      <c r="BF206" t="str">
        <f>BF205</f>
        <v>Q2.21</v>
      </c>
      <c r="BG206" s="30" t="str">
        <f t="shared" si="339"/>
        <v>Q2.21NEPRAVDA</v>
      </c>
      <c r="BH206" t="b">
        <f t="shared" si="340"/>
        <v>0</v>
      </c>
      <c r="BI206" s="1" t="s">
        <v>470</v>
      </c>
    </row>
    <row r="207" spans="7:61" x14ac:dyDescent="0.2">
      <c r="H207" t="b">
        <f>'Chapter 2'!K132</f>
        <v>1</v>
      </c>
      <c r="I207" s="11"/>
      <c r="J207" s="11"/>
      <c r="K207" s="11" t="b">
        <v>0</v>
      </c>
      <c r="L207" s="11"/>
      <c r="M207" s="11"/>
      <c r="N207" s="11"/>
      <c r="O207" s="11"/>
      <c r="P207" s="11"/>
      <c r="Q207" s="11"/>
      <c r="R207" s="16"/>
      <c r="T207" t="b">
        <f>IF(I179="",$H179,I179)</f>
        <v>1</v>
      </c>
      <c r="U207" t="b">
        <f t="shared" si="353"/>
        <v>1</v>
      </c>
      <c r="V207" t="b">
        <f t="shared" si="353"/>
        <v>1</v>
      </c>
      <c r="W207" t="b">
        <f t="shared" si="353"/>
        <v>1</v>
      </c>
      <c r="X207" t="b">
        <f t="shared" si="354"/>
        <v>1</v>
      </c>
      <c r="Y207" t="b">
        <f t="shared" si="355"/>
        <v>1</v>
      </c>
      <c r="Z207" t="b">
        <f t="shared" si="355"/>
        <v>1</v>
      </c>
      <c r="AA207" t="b">
        <f t="shared" si="355"/>
        <v>1</v>
      </c>
      <c r="AB207" t="b">
        <f t="shared" si="355"/>
        <v>1</v>
      </c>
      <c r="AC207" t="b">
        <v>0</v>
      </c>
      <c r="BF207" t="str">
        <f>BF206</f>
        <v>Q2.21</v>
      </c>
      <c r="BG207" s="30" t="str">
        <f t="shared" si="339"/>
        <v>Q2.21PRAVDA</v>
      </c>
      <c r="BH207" t="b">
        <f t="shared" si="340"/>
        <v>1</v>
      </c>
      <c r="BI207" s="1" t="s">
        <v>204</v>
      </c>
    </row>
    <row r="208" spans="7:61" x14ac:dyDescent="0.2">
      <c r="G208" t="str">
        <f>B145</f>
        <v>Q2.22</v>
      </c>
      <c r="H208" t="b">
        <f>'Chapter 2'!K135</f>
        <v>0</v>
      </c>
      <c r="I208" s="11"/>
      <c r="J208" s="11"/>
      <c r="K208" s="11"/>
      <c r="L208" s="11"/>
      <c r="M208" s="11"/>
      <c r="N208" s="11"/>
      <c r="O208" s="11"/>
      <c r="P208" s="11"/>
      <c r="Q208" s="11"/>
      <c r="R208" s="16"/>
      <c r="BF208" t="str">
        <f>G208</f>
        <v>Q2.22</v>
      </c>
      <c r="BG208" s="30" t="str">
        <f t="shared" si="339"/>
        <v>Q2.22NEPRAVDA</v>
      </c>
      <c r="BH208" t="b">
        <f t="shared" si="340"/>
        <v>0</v>
      </c>
      <c r="BI208" s="1" t="s">
        <v>474</v>
      </c>
    </row>
    <row r="209" spans="7:61" x14ac:dyDescent="0.2">
      <c r="H209" t="b">
        <f>'Chapter 2'!K136</f>
        <v>1</v>
      </c>
      <c r="I209" s="11"/>
      <c r="J209" s="11"/>
      <c r="K209" s="11"/>
      <c r="L209" s="11"/>
      <c r="M209" s="11"/>
      <c r="N209" s="11"/>
      <c r="O209" s="11"/>
      <c r="P209" s="11"/>
      <c r="Q209" s="11"/>
      <c r="R209" s="16"/>
      <c r="BF209" t="str">
        <f>BF208</f>
        <v>Q2.22</v>
      </c>
      <c r="BG209" s="30" t="str">
        <f t="shared" si="339"/>
        <v>Q2.22PRAVDA</v>
      </c>
      <c r="BH209" t="b">
        <f t="shared" si="340"/>
        <v>1</v>
      </c>
      <c r="BI209" s="1" t="s">
        <v>471</v>
      </c>
    </row>
    <row r="210" spans="7:61" x14ac:dyDescent="0.2">
      <c r="H210" t="b">
        <f>'Chapter 2'!K137</f>
        <v>0</v>
      </c>
      <c r="I210" s="11"/>
      <c r="J210" s="11"/>
      <c r="K210" s="11"/>
      <c r="L210" s="11"/>
      <c r="M210" s="11"/>
      <c r="N210" s="11"/>
      <c r="O210" s="11"/>
      <c r="P210" s="11"/>
      <c r="Q210" s="11"/>
      <c r="R210" s="16"/>
      <c r="S210" t="str">
        <f>G180</f>
        <v>Q2.15</v>
      </c>
      <c r="T210" t="b">
        <f t="shared" ref="T210:AB210" si="356">IF(I180="",$H180,I180)</f>
        <v>0</v>
      </c>
      <c r="U210" t="b">
        <f t="shared" si="356"/>
        <v>0</v>
      </c>
      <c r="V210" t="b">
        <f t="shared" si="356"/>
        <v>0</v>
      </c>
      <c r="W210" t="b">
        <f t="shared" si="356"/>
        <v>0</v>
      </c>
      <c r="X210" t="b">
        <f t="shared" si="356"/>
        <v>0</v>
      </c>
      <c r="Y210" t="b">
        <f t="shared" si="356"/>
        <v>0</v>
      </c>
      <c r="Z210" t="b">
        <f t="shared" si="356"/>
        <v>0</v>
      </c>
      <c r="AA210" t="b">
        <f t="shared" si="356"/>
        <v>0</v>
      </c>
      <c r="AB210" t="b">
        <f t="shared" si="356"/>
        <v>0</v>
      </c>
      <c r="AC210" t="b">
        <v>0</v>
      </c>
      <c r="BF210" t="str">
        <f>BF209</f>
        <v>Q2.22</v>
      </c>
      <c r="BG210" s="30" t="str">
        <f t="shared" si="339"/>
        <v>Q2.22NEPRAVDA</v>
      </c>
      <c r="BH210" t="b">
        <f t="shared" si="340"/>
        <v>0</v>
      </c>
      <c r="BI210" s="1" t="s">
        <v>472</v>
      </c>
    </row>
    <row r="211" spans="7:61" x14ac:dyDescent="0.2">
      <c r="H211" t="b">
        <f>'Chapter 2'!K138</f>
        <v>0</v>
      </c>
      <c r="I211" s="11"/>
      <c r="J211" s="11"/>
      <c r="K211" s="11"/>
      <c r="L211" s="11"/>
      <c r="M211" s="11"/>
      <c r="N211" s="11"/>
      <c r="O211" s="11"/>
      <c r="P211" s="11"/>
      <c r="Q211" s="11"/>
      <c r="R211" s="16"/>
      <c r="T211" t="b">
        <f t="shared" ref="T211:T213" si="357">IF(I181="",$H181,I181)</f>
        <v>0</v>
      </c>
      <c r="U211" t="b">
        <f t="shared" ref="U211:W213" si="358">IF(J181="",$H181,J181)</f>
        <v>0</v>
      </c>
      <c r="V211" t="b">
        <f t="shared" si="358"/>
        <v>0</v>
      </c>
      <c r="W211" t="b">
        <f t="shared" si="358"/>
        <v>0</v>
      </c>
      <c r="X211" t="b">
        <f t="shared" ref="X211:X213" si="359">IF(M181="",$H181,M181)</f>
        <v>0</v>
      </c>
      <c r="Y211" t="b">
        <f t="shared" ref="Y211:AB213" si="360">IF(N181="",$H181,N181)</f>
        <v>0</v>
      </c>
      <c r="Z211" t="b">
        <f t="shared" si="360"/>
        <v>0</v>
      </c>
      <c r="AA211" t="b">
        <f t="shared" si="360"/>
        <v>0</v>
      </c>
      <c r="AB211" t="b">
        <f t="shared" si="360"/>
        <v>0</v>
      </c>
      <c r="AC211" t="b">
        <v>0</v>
      </c>
      <c r="BF211" t="str">
        <f>BF210</f>
        <v>Q2.22</v>
      </c>
      <c r="BG211" s="30" t="str">
        <f t="shared" si="339"/>
        <v>Q2.22NEPRAVDA</v>
      </c>
      <c r="BH211" t="b">
        <f t="shared" si="340"/>
        <v>0</v>
      </c>
      <c r="BI211" s="1" t="s">
        <v>204</v>
      </c>
    </row>
    <row r="212" spans="7:61" x14ac:dyDescent="0.2">
      <c r="G212" t="str">
        <f>B146</f>
        <v>Q2.23</v>
      </c>
      <c r="H212" t="b">
        <f>'Chapter 2'!K141</f>
        <v>0</v>
      </c>
      <c r="I212" s="11"/>
      <c r="J212" s="11"/>
      <c r="K212" s="11"/>
      <c r="L212" s="11"/>
      <c r="M212" s="11"/>
      <c r="N212" s="11"/>
      <c r="O212" s="11"/>
      <c r="P212" s="11"/>
      <c r="Q212" s="11"/>
      <c r="R212" s="16"/>
      <c r="T212" t="b">
        <f t="shared" si="357"/>
        <v>1</v>
      </c>
      <c r="U212" t="b">
        <f t="shared" si="358"/>
        <v>1</v>
      </c>
      <c r="V212" t="b">
        <f t="shared" si="358"/>
        <v>1</v>
      </c>
      <c r="W212" t="b">
        <f t="shared" si="358"/>
        <v>1</v>
      </c>
      <c r="X212" t="b">
        <f t="shared" si="359"/>
        <v>1</v>
      </c>
      <c r="Y212" t="b">
        <f t="shared" si="360"/>
        <v>1</v>
      </c>
      <c r="Z212" t="b">
        <f t="shared" si="360"/>
        <v>1</v>
      </c>
      <c r="AA212" t="b">
        <f t="shared" si="360"/>
        <v>1</v>
      </c>
      <c r="AB212" t="b">
        <f t="shared" si="360"/>
        <v>1</v>
      </c>
      <c r="AC212" t="b">
        <v>0</v>
      </c>
      <c r="BF212" t="str">
        <f>G212</f>
        <v>Q2.23</v>
      </c>
      <c r="BG212" s="30" t="str">
        <f t="shared" si="339"/>
        <v>Q2.23NEPRAVDA</v>
      </c>
      <c r="BH212" t="b">
        <f t="shared" si="340"/>
        <v>0</v>
      </c>
      <c r="BI212" s="1" t="s">
        <v>473</v>
      </c>
    </row>
    <row r="213" spans="7:61" x14ac:dyDescent="0.2">
      <c r="H213" t="b">
        <f>'Chapter 2'!K142</f>
        <v>0</v>
      </c>
      <c r="I213" s="11"/>
      <c r="J213" s="11"/>
      <c r="K213" s="11"/>
      <c r="L213" s="11"/>
      <c r="M213" s="11"/>
      <c r="N213" s="11"/>
      <c r="O213" s="11"/>
      <c r="P213" s="11"/>
      <c r="Q213" s="11"/>
      <c r="R213" s="16"/>
      <c r="T213" t="b">
        <f t="shared" si="357"/>
        <v>0</v>
      </c>
      <c r="U213" t="b">
        <f t="shared" si="358"/>
        <v>0</v>
      </c>
      <c r="V213" t="b">
        <f t="shared" si="358"/>
        <v>0</v>
      </c>
      <c r="W213" t="b">
        <f t="shared" si="358"/>
        <v>0</v>
      </c>
      <c r="X213" t="b">
        <f t="shared" si="359"/>
        <v>0</v>
      </c>
      <c r="Y213" t="b">
        <f t="shared" si="360"/>
        <v>0</v>
      </c>
      <c r="Z213" t="b">
        <f t="shared" si="360"/>
        <v>0</v>
      </c>
      <c r="AA213" t="b">
        <f t="shared" si="360"/>
        <v>0</v>
      </c>
      <c r="AB213" t="b">
        <f t="shared" si="360"/>
        <v>0</v>
      </c>
      <c r="AC213" t="b">
        <v>0</v>
      </c>
      <c r="BF213" t="str">
        <f>BF212</f>
        <v>Q2.23</v>
      </c>
      <c r="BG213" s="30" t="str">
        <f t="shared" si="339"/>
        <v>Q2.23NEPRAVDA</v>
      </c>
      <c r="BH213" t="b">
        <f t="shared" si="340"/>
        <v>0</v>
      </c>
      <c r="BI213" s="1" t="s">
        <v>268</v>
      </c>
    </row>
    <row r="214" spans="7:61" x14ac:dyDescent="0.2">
      <c r="H214" t="b">
        <f>'Chapter 2'!K143</f>
        <v>0</v>
      </c>
      <c r="I214" s="11"/>
      <c r="J214" s="11"/>
      <c r="K214" s="11"/>
      <c r="L214" s="11"/>
      <c r="M214" s="11"/>
      <c r="N214" s="11"/>
      <c r="O214" s="11"/>
      <c r="P214" s="11"/>
      <c r="Q214" s="11"/>
      <c r="R214" s="16"/>
      <c r="BF214" t="str">
        <f>BF213</f>
        <v>Q2.23</v>
      </c>
      <c r="BG214" s="30" t="str">
        <f t="shared" si="339"/>
        <v>Q2.23NEPRAVDA</v>
      </c>
      <c r="BH214" t="b">
        <f t="shared" si="340"/>
        <v>0</v>
      </c>
      <c r="BI214" s="1" t="s">
        <v>316</v>
      </c>
    </row>
    <row r="215" spans="7:61" x14ac:dyDescent="0.2">
      <c r="H215" t="b">
        <f>'Chapter 2'!K144</f>
        <v>1</v>
      </c>
      <c r="I215" s="11"/>
      <c r="J215" s="11"/>
      <c r="K215" s="11"/>
      <c r="L215" s="11"/>
      <c r="M215" s="11"/>
      <c r="N215" s="11"/>
      <c r="O215" s="11"/>
      <c r="P215" s="11"/>
      <c r="Q215" s="11"/>
      <c r="R215" s="16"/>
      <c r="BF215" t="str">
        <f>BF214</f>
        <v>Q2.23</v>
      </c>
      <c r="BG215" s="30" t="str">
        <f t="shared" si="339"/>
        <v>Q2.23PRAVDA</v>
      </c>
      <c r="BH215" t="b">
        <f t="shared" si="340"/>
        <v>1</v>
      </c>
      <c r="BI215" s="1" t="s">
        <v>204</v>
      </c>
    </row>
    <row r="216" spans="7:61" x14ac:dyDescent="0.2">
      <c r="G216" t="str">
        <f>B147</f>
        <v>Q2.24</v>
      </c>
      <c r="H216" t="b">
        <f>'Chapter 2'!K147</f>
        <v>0</v>
      </c>
      <c r="I216" s="11"/>
      <c r="J216" s="11"/>
      <c r="K216" s="11"/>
      <c r="L216" s="11"/>
      <c r="M216" s="11"/>
      <c r="N216" s="11"/>
      <c r="O216" s="11"/>
      <c r="P216" s="11"/>
      <c r="Q216" s="11"/>
      <c r="R216" s="16"/>
      <c r="S216" t="str">
        <f>G184</f>
        <v>Q2.16</v>
      </c>
      <c r="T216" t="b">
        <f t="shared" ref="T216:AB216" si="361">IF(I184="",$H184,I184)</f>
        <v>0</v>
      </c>
      <c r="U216" t="b">
        <f t="shared" si="361"/>
        <v>0</v>
      </c>
      <c r="V216" t="b">
        <f t="shared" si="361"/>
        <v>0</v>
      </c>
      <c r="W216" t="b">
        <f t="shared" si="361"/>
        <v>0</v>
      </c>
      <c r="X216" t="b">
        <f t="shared" si="361"/>
        <v>0</v>
      </c>
      <c r="Y216" t="b">
        <f t="shared" si="361"/>
        <v>0</v>
      </c>
      <c r="Z216" t="b">
        <f t="shared" si="361"/>
        <v>0</v>
      </c>
      <c r="AA216" t="b">
        <f t="shared" si="361"/>
        <v>0</v>
      </c>
      <c r="AB216" t="b">
        <f t="shared" si="361"/>
        <v>0</v>
      </c>
      <c r="AC216" t="b">
        <v>0</v>
      </c>
      <c r="BF216" t="str">
        <f>G216</f>
        <v>Q2.24</v>
      </c>
      <c r="BG216" s="30" t="str">
        <f t="shared" si="339"/>
        <v>Q2.24NEPRAVDA</v>
      </c>
      <c r="BH216" t="b">
        <f t="shared" si="340"/>
        <v>0</v>
      </c>
      <c r="BI216" s="1" t="s">
        <v>269</v>
      </c>
    </row>
    <row r="217" spans="7:61" x14ac:dyDescent="0.2">
      <c r="H217" t="b">
        <f>'Chapter 2'!K148</f>
        <v>0</v>
      </c>
      <c r="I217" s="11"/>
      <c r="J217" s="11"/>
      <c r="K217" s="11"/>
      <c r="L217" s="11"/>
      <c r="M217" s="11"/>
      <c r="N217" s="11"/>
      <c r="O217" s="11"/>
      <c r="P217" s="11"/>
      <c r="Q217" s="11"/>
      <c r="R217" s="16"/>
      <c r="T217" t="b">
        <f t="shared" ref="T217:T219" si="362">IF(I185="",$H185,I185)</f>
        <v>0</v>
      </c>
      <c r="U217" t="b">
        <f t="shared" ref="U217:W219" si="363">IF(J185="",$H185,J185)</f>
        <v>0</v>
      </c>
      <c r="V217" t="b">
        <f t="shared" si="363"/>
        <v>0</v>
      </c>
      <c r="W217" t="b">
        <f t="shared" si="363"/>
        <v>0</v>
      </c>
      <c r="X217" t="b">
        <f t="shared" ref="X217:X219" si="364">IF(M185="",$H185,M185)</f>
        <v>0</v>
      </c>
      <c r="Y217" t="b">
        <f t="shared" ref="Y217:AB219" si="365">IF(N185="",$H185,N185)</f>
        <v>0</v>
      </c>
      <c r="Z217" t="b">
        <f t="shared" si="365"/>
        <v>0</v>
      </c>
      <c r="AA217" t="b">
        <f t="shared" si="365"/>
        <v>0</v>
      </c>
      <c r="AB217" t="b">
        <f t="shared" si="365"/>
        <v>0</v>
      </c>
      <c r="AC217" t="b">
        <v>0</v>
      </c>
      <c r="BF217" t="str">
        <f>BF216</f>
        <v>Q2.24</v>
      </c>
      <c r="BG217" s="30" t="str">
        <f t="shared" si="339"/>
        <v>Q2.24NEPRAVDA</v>
      </c>
      <c r="BH217" t="b">
        <f t="shared" si="340"/>
        <v>0</v>
      </c>
      <c r="BI217" s="1" t="s">
        <v>475</v>
      </c>
    </row>
    <row r="218" spans="7:61" x14ac:dyDescent="0.2">
      <c r="H218" t="b">
        <f>'Chapter 2'!K149</f>
        <v>1</v>
      </c>
      <c r="I218" s="11"/>
      <c r="J218" s="11"/>
      <c r="K218" s="11"/>
      <c r="L218" s="11"/>
      <c r="M218" s="11"/>
      <c r="N218" s="11"/>
      <c r="O218" s="11"/>
      <c r="P218" s="11"/>
      <c r="Q218" s="11"/>
      <c r="R218" s="16"/>
      <c r="T218" t="b">
        <f t="shared" si="362"/>
        <v>0</v>
      </c>
      <c r="U218" t="b">
        <f t="shared" si="363"/>
        <v>0</v>
      </c>
      <c r="V218" t="b">
        <f t="shared" si="363"/>
        <v>0</v>
      </c>
      <c r="W218" t="b">
        <f t="shared" si="363"/>
        <v>0</v>
      </c>
      <c r="X218" t="b">
        <f t="shared" si="364"/>
        <v>0</v>
      </c>
      <c r="Y218" t="b">
        <f t="shared" si="365"/>
        <v>0</v>
      </c>
      <c r="Z218" t="b">
        <f t="shared" si="365"/>
        <v>0</v>
      </c>
      <c r="AA218" t="b">
        <f t="shared" si="365"/>
        <v>0</v>
      </c>
      <c r="AB218" t="b">
        <f t="shared" si="365"/>
        <v>0</v>
      </c>
      <c r="AC218" t="b">
        <v>0</v>
      </c>
      <c r="BF218" t="str">
        <f>BF217</f>
        <v>Q2.24</v>
      </c>
      <c r="BG218" s="30" t="str">
        <f t="shared" si="339"/>
        <v>Q2.24PRAVDA</v>
      </c>
      <c r="BH218" t="b">
        <f t="shared" si="340"/>
        <v>1</v>
      </c>
      <c r="BI218" s="1" t="s">
        <v>317</v>
      </c>
    </row>
    <row r="219" spans="7:61" x14ac:dyDescent="0.2">
      <c r="H219" t="b">
        <f>'Chapter 2'!K150</f>
        <v>0</v>
      </c>
      <c r="I219" s="11"/>
      <c r="J219" s="11"/>
      <c r="K219" s="11"/>
      <c r="L219" s="11"/>
      <c r="M219" s="11"/>
      <c r="N219" s="11"/>
      <c r="O219" s="11"/>
      <c r="P219" s="11"/>
      <c r="Q219" s="11"/>
      <c r="R219" s="16"/>
      <c r="T219" t="b">
        <f t="shared" si="362"/>
        <v>1</v>
      </c>
      <c r="U219" t="b">
        <f t="shared" si="363"/>
        <v>1</v>
      </c>
      <c r="V219" t="b">
        <f t="shared" si="363"/>
        <v>1</v>
      </c>
      <c r="W219" t="b">
        <f t="shared" si="363"/>
        <v>1</v>
      </c>
      <c r="X219" t="b">
        <f t="shared" si="364"/>
        <v>1</v>
      </c>
      <c r="Y219" t="b">
        <f t="shared" si="365"/>
        <v>1</v>
      </c>
      <c r="Z219" t="b">
        <f t="shared" si="365"/>
        <v>1</v>
      </c>
      <c r="AA219" t="b">
        <f t="shared" si="365"/>
        <v>1</v>
      </c>
      <c r="AB219" t="b">
        <f t="shared" si="365"/>
        <v>1</v>
      </c>
      <c r="AC219" t="b">
        <v>0</v>
      </c>
      <c r="BF219" t="str">
        <f>BF218</f>
        <v>Q2.24</v>
      </c>
      <c r="BG219" s="30" t="str">
        <f t="shared" si="339"/>
        <v>Q2.24NEPRAVDA</v>
      </c>
      <c r="BH219" t="b">
        <f t="shared" si="340"/>
        <v>0</v>
      </c>
      <c r="BI219" s="1" t="s">
        <v>204</v>
      </c>
    </row>
    <row r="220" spans="7:61" x14ac:dyDescent="0.2">
      <c r="G220" t="str">
        <f>B148</f>
        <v>Q2.25</v>
      </c>
      <c r="H220" t="b">
        <f>'Chapter 2'!K155</f>
        <v>0</v>
      </c>
      <c r="I220" s="11"/>
      <c r="J220" s="11"/>
      <c r="K220" s="11"/>
      <c r="L220" s="11"/>
      <c r="M220" s="11"/>
      <c r="N220" s="11"/>
      <c r="O220" s="11"/>
      <c r="P220" s="11"/>
      <c r="Q220" s="11"/>
      <c r="R220" s="16"/>
      <c r="BF220" t="str">
        <f>G220</f>
        <v>Q2.25</v>
      </c>
      <c r="BG220" s="30" t="str">
        <f t="shared" si="339"/>
        <v>Q2.25NEPRAVDA</v>
      </c>
      <c r="BH220" t="b">
        <f t="shared" si="340"/>
        <v>0</v>
      </c>
      <c r="BI220" s="1" t="s">
        <v>177</v>
      </c>
    </row>
    <row r="221" spans="7:61" x14ac:dyDescent="0.2">
      <c r="H221" t="b">
        <f>'Chapter 2'!K156</f>
        <v>0</v>
      </c>
      <c r="I221" s="11"/>
      <c r="J221" s="11"/>
      <c r="K221" s="11"/>
      <c r="L221" s="11"/>
      <c r="M221" s="11"/>
      <c r="N221" s="11"/>
      <c r="O221" s="11"/>
      <c r="P221" s="11"/>
      <c r="Q221" s="11"/>
      <c r="R221" s="16"/>
      <c r="BF221" t="str">
        <f>BF220</f>
        <v>Q2.25</v>
      </c>
      <c r="BG221" s="30" t="str">
        <f t="shared" si="339"/>
        <v>Q2.25NEPRAVDA</v>
      </c>
      <c r="BH221" t="b">
        <f t="shared" si="340"/>
        <v>0</v>
      </c>
      <c r="BI221" s="1" t="s">
        <v>178</v>
      </c>
    </row>
    <row r="222" spans="7:61" x14ac:dyDescent="0.2">
      <c r="H222" t="b">
        <f>'Chapter 2'!K157</f>
        <v>1</v>
      </c>
      <c r="I222" s="11"/>
      <c r="J222" s="11"/>
      <c r="K222" s="11"/>
      <c r="L222" s="11"/>
      <c r="M222" s="11"/>
      <c r="N222" s="11"/>
      <c r="O222" s="11"/>
      <c r="P222" s="11"/>
      <c r="Q222" s="11"/>
      <c r="R222" s="16"/>
      <c r="S222" t="str">
        <f>G188</f>
        <v>Q2.17</v>
      </c>
      <c r="T222" t="b">
        <f t="shared" ref="T222:AB222" si="366">IF(I188="",$H188,I188)</f>
        <v>0</v>
      </c>
      <c r="U222" t="b">
        <f t="shared" si="366"/>
        <v>0</v>
      </c>
      <c r="V222" t="b">
        <f t="shared" si="366"/>
        <v>0</v>
      </c>
      <c r="W222" t="b">
        <f t="shared" si="366"/>
        <v>0</v>
      </c>
      <c r="X222" t="b">
        <f t="shared" si="366"/>
        <v>0</v>
      </c>
      <c r="Y222" t="b">
        <f t="shared" si="366"/>
        <v>0</v>
      </c>
      <c r="Z222" t="b">
        <f t="shared" si="366"/>
        <v>0</v>
      </c>
      <c r="AA222" t="b">
        <f t="shared" si="366"/>
        <v>0</v>
      </c>
      <c r="AB222" t="b">
        <f t="shared" si="366"/>
        <v>0</v>
      </c>
      <c r="AC222" t="b">
        <v>0</v>
      </c>
      <c r="BF222" t="str">
        <f>BF221</f>
        <v>Q2.25</v>
      </c>
      <c r="BG222" s="30" t="str">
        <f t="shared" si="339"/>
        <v>Q2.25PRAVDA</v>
      </c>
      <c r="BH222" t="b">
        <f t="shared" si="340"/>
        <v>1</v>
      </c>
      <c r="BI222" s="1" t="s">
        <v>476</v>
      </c>
    </row>
    <row r="223" spans="7:61" x14ac:dyDescent="0.2">
      <c r="H223" t="b">
        <f>'Chapter 2'!K158</f>
        <v>0</v>
      </c>
      <c r="I223" s="11"/>
      <c r="J223" s="11"/>
      <c r="K223" s="11"/>
      <c r="L223" s="11"/>
      <c r="M223" s="11"/>
      <c r="N223" s="11"/>
      <c r="O223" s="11"/>
      <c r="P223" s="11"/>
      <c r="Q223" s="11"/>
      <c r="R223" s="16"/>
      <c r="T223" t="b">
        <f t="shared" ref="T223:T225" si="367">IF(I189="",$H189,I189)</f>
        <v>0</v>
      </c>
      <c r="U223" t="b">
        <f t="shared" ref="U223:W225" si="368">IF(J189="",$H189,J189)</f>
        <v>0</v>
      </c>
      <c r="V223" t="b">
        <f t="shared" si="368"/>
        <v>0</v>
      </c>
      <c r="W223" t="b">
        <f t="shared" si="368"/>
        <v>0</v>
      </c>
      <c r="X223" t="b">
        <f t="shared" ref="X223:X225" si="369">IF(M189="",$H189,M189)</f>
        <v>0</v>
      </c>
      <c r="Y223" t="b">
        <f t="shared" ref="Y223:AB225" si="370">IF(N189="",$H189,N189)</f>
        <v>0</v>
      </c>
      <c r="Z223" t="b">
        <f t="shared" si="370"/>
        <v>0</v>
      </c>
      <c r="AA223" t="b">
        <f t="shared" si="370"/>
        <v>0</v>
      </c>
      <c r="AB223" t="b">
        <f t="shared" si="370"/>
        <v>0</v>
      </c>
      <c r="AC223" t="b">
        <v>0</v>
      </c>
      <c r="BF223" t="str">
        <f>BF222</f>
        <v>Q2.25</v>
      </c>
      <c r="BG223" s="30" t="str">
        <f t="shared" si="339"/>
        <v>Q2.25NEPRAVDA</v>
      </c>
      <c r="BH223" t="b">
        <f t="shared" si="340"/>
        <v>0</v>
      </c>
      <c r="BI223" s="1" t="s">
        <v>204</v>
      </c>
    </row>
    <row r="224" spans="7:61" x14ac:dyDescent="0.2">
      <c r="G224" t="str">
        <f>B149</f>
        <v>Q2.26</v>
      </c>
      <c r="H224" t="b">
        <f>'Chapter 2'!K161</f>
        <v>0</v>
      </c>
      <c r="I224" s="11"/>
      <c r="J224" s="11"/>
      <c r="K224" s="11"/>
      <c r="L224" s="11"/>
      <c r="M224" s="11"/>
      <c r="N224" s="11"/>
      <c r="O224" s="11"/>
      <c r="P224" s="11"/>
      <c r="Q224" s="11"/>
      <c r="R224" s="16"/>
      <c r="T224" t="b">
        <f t="shared" si="367"/>
        <v>0</v>
      </c>
      <c r="U224" t="b">
        <f t="shared" si="368"/>
        <v>0</v>
      </c>
      <c r="V224" t="b">
        <f t="shared" si="368"/>
        <v>0</v>
      </c>
      <c r="W224" t="b">
        <f t="shared" si="368"/>
        <v>0</v>
      </c>
      <c r="X224" t="b">
        <f t="shared" si="369"/>
        <v>0</v>
      </c>
      <c r="Y224" t="b">
        <f t="shared" si="370"/>
        <v>0</v>
      </c>
      <c r="Z224" t="b">
        <f t="shared" si="370"/>
        <v>0</v>
      </c>
      <c r="AA224" t="b">
        <f t="shared" si="370"/>
        <v>0</v>
      </c>
      <c r="AB224" t="b">
        <f t="shared" si="370"/>
        <v>0</v>
      </c>
      <c r="AC224" t="b">
        <v>0</v>
      </c>
      <c r="BF224" t="str">
        <f>G224</f>
        <v>Q2.26</v>
      </c>
      <c r="BG224" s="30" t="str">
        <f t="shared" si="339"/>
        <v>Q2.26NEPRAVDA</v>
      </c>
      <c r="BH224" t="b">
        <f t="shared" si="340"/>
        <v>0</v>
      </c>
      <c r="BI224" s="1" t="s">
        <v>179</v>
      </c>
    </row>
    <row r="225" spans="7:62" x14ac:dyDescent="0.2">
      <c r="H225" t="b">
        <f>'Chapter 2'!K162</f>
        <v>0</v>
      </c>
      <c r="I225" s="11"/>
      <c r="J225" s="11"/>
      <c r="K225" s="11"/>
      <c r="L225" s="11"/>
      <c r="M225" s="11"/>
      <c r="N225" s="11"/>
      <c r="O225" s="11"/>
      <c r="P225" s="11"/>
      <c r="Q225" s="11"/>
      <c r="R225" s="16"/>
      <c r="T225" t="b">
        <f t="shared" si="367"/>
        <v>1</v>
      </c>
      <c r="U225" t="b">
        <f t="shared" si="368"/>
        <v>1</v>
      </c>
      <c r="V225" t="b">
        <f t="shared" si="368"/>
        <v>1</v>
      </c>
      <c r="W225" t="b">
        <f t="shared" si="368"/>
        <v>1</v>
      </c>
      <c r="X225" t="b">
        <f t="shared" si="369"/>
        <v>1</v>
      </c>
      <c r="Y225" t="b">
        <f t="shared" si="370"/>
        <v>1</v>
      </c>
      <c r="Z225" t="b">
        <f t="shared" si="370"/>
        <v>1</v>
      </c>
      <c r="AA225" t="b">
        <f t="shared" si="370"/>
        <v>1</v>
      </c>
      <c r="AB225" t="b">
        <f t="shared" si="370"/>
        <v>1</v>
      </c>
      <c r="AC225" t="b">
        <v>0</v>
      </c>
      <c r="BF225" t="str">
        <f>BF224</f>
        <v>Q2.26</v>
      </c>
      <c r="BG225" s="30" t="str">
        <f t="shared" si="339"/>
        <v>Q2.26NEPRAVDA</v>
      </c>
      <c r="BH225" t="b">
        <f t="shared" si="340"/>
        <v>0</v>
      </c>
      <c r="BI225" s="1" t="s">
        <v>270</v>
      </c>
    </row>
    <row r="226" spans="7:62" x14ac:dyDescent="0.2">
      <c r="H226" t="b">
        <f>'Chapter 2'!K163</f>
        <v>0</v>
      </c>
      <c r="I226" s="11"/>
      <c r="J226" s="11"/>
      <c r="K226" s="11"/>
      <c r="L226" s="11"/>
      <c r="M226" s="11"/>
      <c r="N226" s="11"/>
      <c r="O226" s="11"/>
      <c r="P226" s="11"/>
      <c r="Q226" s="11"/>
      <c r="R226" s="16"/>
      <c r="BF226" t="str">
        <f>BF225</f>
        <v>Q2.26</v>
      </c>
      <c r="BG226" s="30" t="str">
        <f t="shared" si="339"/>
        <v>Q2.26NEPRAVDA</v>
      </c>
      <c r="BH226" t="b">
        <f t="shared" si="340"/>
        <v>0</v>
      </c>
      <c r="BI226" s="1" t="s">
        <v>477</v>
      </c>
    </row>
    <row r="227" spans="7:62" x14ac:dyDescent="0.2">
      <c r="H227" t="b">
        <f>'Chapter 2'!K164</f>
        <v>1</v>
      </c>
      <c r="I227" s="11"/>
      <c r="J227" s="11"/>
      <c r="K227" s="11"/>
      <c r="L227" s="11"/>
      <c r="M227" s="11"/>
      <c r="N227" s="11"/>
      <c r="O227" s="11"/>
      <c r="P227" s="11"/>
      <c r="Q227" s="11"/>
      <c r="R227" s="16"/>
      <c r="BF227" t="str">
        <f>BF226</f>
        <v>Q2.26</v>
      </c>
      <c r="BG227" s="30" t="str">
        <f t="shared" si="339"/>
        <v>Q2.26PRAVDA</v>
      </c>
      <c r="BH227" t="b">
        <f t="shared" si="340"/>
        <v>1</v>
      </c>
      <c r="BI227" s="1" t="s">
        <v>204</v>
      </c>
    </row>
    <row r="228" spans="7:62" x14ac:dyDescent="0.2">
      <c r="G228" t="str">
        <f>B150</f>
        <v>Q2.27</v>
      </c>
      <c r="H228" t="b">
        <f>'Chapter 2'!K169</f>
        <v>0</v>
      </c>
      <c r="I228" s="11"/>
      <c r="J228" s="11"/>
      <c r="K228" s="11"/>
      <c r="L228" s="11"/>
      <c r="M228" s="11"/>
      <c r="N228" s="11"/>
      <c r="O228" s="11"/>
      <c r="P228" s="11"/>
      <c r="Q228" s="11"/>
      <c r="R228" s="16"/>
      <c r="S228" t="str">
        <f>G192</f>
        <v>Q2.18</v>
      </c>
      <c r="T228" t="b">
        <f t="shared" ref="T228:AB228" si="371">IF(I192="",$H192,I192)</f>
        <v>0</v>
      </c>
      <c r="U228" t="b">
        <f t="shared" si="371"/>
        <v>0</v>
      </c>
      <c r="V228" t="b">
        <f t="shared" si="371"/>
        <v>0</v>
      </c>
      <c r="W228" t="b">
        <f t="shared" si="371"/>
        <v>0</v>
      </c>
      <c r="X228" t="b">
        <f t="shared" si="371"/>
        <v>0</v>
      </c>
      <c r="Y228" t="b">
        <f t="shared" si="371"/>
        <v>0</v>
      </c>
      <c r="Z228" t="b">
        <f t="shared" si="371"/>
        <v>0</v>
      </c>
      <c r="AA228" t="b">
        <f t="shared" si="371"/>
        <v>0</v>
      </c>
      <c r="AB228" t="b">
        <f t="shared" si="371"/>
        <v>0</v>
      </c>
      <c r="AC228" t="b">
        <v>0</v>
      </c>
      <c r="BF228" t="str">
        <f>G228</f>
        <v>Q2.27</v>
      </c>
      <c r="BG228" s="30" t="str">
        <f t="shared" si="339"/>
        <v>Q2.27NEPRAVDA</v>
      </c>
      <c r="BH228" t="b">
        <f t="shared" si="340"/>
        <v>0</v>
      </c>
      <c r="BI228" s="1" t="s">
        <v>271</v>
      </c>
    </row>
    <row r="229" spans="7:62" x14ac:dyDescent="0.2">
      <c r="H229" t="b">
        <f>'Chapter 2'!K170</f>
        <v>0</v>
      </c>
      <c r="I229" s="11"/>
      <c r="J229" s="11"/>
      <c r="K229" s="11"/>
      <c r="L229" s="11"/>
      <c r="M229" s="11"/>
      <c r="N229" s="11"/>
      <c r="O229" s="11"/>
      <c r="P229" s="11"/>
      <c r="Q229" s="11"/>
      <c r="R229" s="16"/>
      <c r="T229" t="b">
        <f t="shared" ref="T229:T231" si="372">IF(I193="",$H193,I193)</f>
        <v>0</v>
      </c>
      <c r="U229" t="b">
        <f t="shared" ref="U229:W231" si="373">IF(J193="",$H193,J193)</f>
        <v>0</v>
      </c>
      <c r="V229" t="b">
        <f t="shared" si="373"/>
        <v>0</v>
      </c>
      <c r="W229" t="b">
        <f t="shared" si="373"/>
        <v>0</v>
      </c>
      <c r="X229" t="b">
        <f t="shared" ref="X229:X231" si="374">IF(M193="",$H193,M193)</f>
        <v>0</v>
      </c>
      <c r="Y229" t="b">
        <f t="shared" ref="Y229:AB231" si="375">IF(N193="",$H193,N193)</f>
        <v>0</v>
      </c>
      <c r="Z229" t="b">
        <f t="shared" si="375"/>
        <v>0</v>
      </c>
      <c r="AA229" t="b">
        <f t="shared" si="375"/>
        <v>0</v>
      </c>
      <c r="AB229" t="b">
        <f t="shared" si="375"/>
        <v>0</v>
      </c>
      <c r="AC229" t="b">
        <v>0</v>
      </c>
      <c r="BF229" t="str">
        <f>BF228</f>
        <v>Q2.27</v>
      </c>
      <c r="BG229" s="30" t="str">
        <f t="shared" si="339"/>
        <v>Q2.27NEPRAVDA</v>
      </c>
      <c r="BH229" t="b">
        <f t="shared" si="340"/>
        <v>0</v>
      </c>
      <c r="BI229" s="1" t="s">
        <v>272</v>
      </c>
    </row>
    <row r="230" spans="7:62" x14ac:dyDescent="0.2">
      <c r="H230" t="b">
        <f>'Chapter 2'!K171</f>
        <v>0</v>
      </c>
      <c r="I230" s="11"/>
      <c r="J230" s="11"/>
      <c r="K230" s="11"/>
      <c r="L230" s="11"/>
      <c r="M230" s="11"/>
      <c r="N230" s="11"/>
      <c r="O230" s="11"/>
      <c r="P230" s="11"/>
      <c r="Q230" s="11"/>
      <c r="R230" s="16"/>
      <c r="T230" t="b">
        <f t="shared" si="372"/>
        <v>0</v>
      </c>
      <c r="U230" t="b">
        <f t="shared" si="373"/>
        <v>0</v>
      </c>
      <c r="V230" t="b">
        <f t="shared" si="373"/>
        <v>0</v>
      </c>
      <c r="W230" t="b">
        <f t="shared" si="373"/>
        <v>0</v>
      </c>
      <c r="X230" t="b">
        <f t="shared" si="374"/>
        <v>0</v>
      </c>
      <c r="Y230" t="b">
        <f t="shared" si="375"/>
        <v>0</v>
      </c>
      <c r="Z230" t="b">
        <f t="shared" si="375"/>
        <v>0</v>
      </c>
      <c r="AA230" t="b">
        <f t="shared" si="375"/>
        <v>0</v>
      </c>
      <c r="AB230" t="b">
        <f t="shared" si="375"/>
        <v>0</v>
      </c>
      <c r="AC230" t="b">
        <v>0</v>
      </c>
      <c r="BF230" t="str">
        <f>BF229</f>
        <v>Q2.27</v>
      </c>
      <c r="BG230" s="30" t="str">
        <f t="shared" si="339"/>
        <v>Q2.27NEPRAVDA</v>
      </c>
      <c r="BH230" t="b">
        <f t="shared" si="340"/>
        <v>0</v>
      </c>
      <c r="BI230" s="1" t="s">
        <v>273</v>
      </c>
    </row>
    <row r="231" spans="7:62" x14ac:dyDescent="0.2">
      <c r="H231" t="b">
        <f>'Chapter 2'!K172</f>
        <v>1</v>
      </c>
      <c r="I231" s="11"/>
      <c r="J231" s="11"/>
      <c r="K231" s="11"/>
      <c r="L231" s="11"/>
      <c r="M231" s="11"/>
      <c r="N231" s="11"/>
      <c r="O231" s="11"/>
      <c r="P231" s="11"/>
      <c r="Q231" s="11"/>
      <c r="R231" s="16"/>
      <c r="T231" t="b">
        <f t="shared" si="372"/>
        <v>1</v>
      </c>
      <c r="U231" t="b">
        <f t="shared" si="373"/>
        <v>1</v>
      </c>
      <c r="V231" t="b">
        <f t="shared" si="373"/>
        <v>1</v>
      </c>
      <c r="W231" t="b">
        <f t="shared" si="373"/>
        <v>1</v>
      </c>
      <c r="X231" t="b">
        <f t="shared" si="374"/>
        <v>1</v>
      </c>
      <c r="Y231" t="b">
        <f t="shared" si="375"/>
        <v>1</v>
      </c>
      <c r="Z231" t="b">
        <f t="shared" si="375"/>
        <v>1</v>
      </c>
      <c r="AA231" t="b">
        <f t="shared" si="375"/>
        <v>1</v>
      </c>
      <c r="AB231" t="b">
        <f t="shared" si="375"/>
        <v>1</v>
      </c>
      <c r="AC231" t="b">
        <v>0</v>
      </c>
      <c r="BF231" t="str">
        <f>BF230</f>
        <v>Q2.27</v>
      </c>
      <c r="BG231" s="30" t="str">
        <f t="shared" si="339"/>
        <v>Q2.27PRAVDA</v>
      </c>
      <c r="BH231" t="b">
        <f t="shared" si="340"/>
        <v>1</v>
      </c>
      <c r="BI231" s="1" t="s">
        <v>204</v>
      </c>
    </row>
    <row r="232" spans="7:62" x14ac:dyDescent="0.2">
      <c r="G232" t="str">
        <f>B151</f>
        <v>Q2.28</v>
      </c>
      <c r="H232" t="b">
        <f>'Chapter 2'!K175</f>
        <v>0</v>
      </c>
      <c r="I232" s="11"/>
      <c r="J232" s="11"/>
      <c r="K232" s="11"/>
      <c r="L232" s="11"/>
      <c r="M232" s="11"/>
      <c r="N232" s="11"/>
      <c r="O232" s="11"/>
      <c r="P232" s="11"/>
      <c r="Q232" s="11"/>
      <c r="R232" s="16"/>
      <c r="BF232" t="str">
        <f>G232</f>
        <v>Q2.28</v>
      </c>
      <c r="BG232" s="30" t="str">
        <f t="shared" si="339"/>
        <v>Q2.28NEPRAVDA</v>
      </c>
      <c r="BH232" t="b">
        <f t="shared" si="340"/>
        <v>0</v>
      </c>
      <c r="BI232" s="1" t="s">
        <v>523</v>
      </c>
    </row>
    <row r="233" spans="7:62" x14ac:dyDescent="0.2">
      <c r="H233" t="b">
        <f>'Chapter 2'!K176</f>
        <v>0</v>
      </c>
      <c r="I233" s="11"/>
      <c r="J233" s="11"/>
      <c r="K233" s="11"/>
      <c r="L233" s="11"/>
      <c r="M233" s="11"/>
      <c r="N233" s="11"/>
      <c r="O233" s="11"/>
      <c r="P233" s="11"/>
      <c r="Q233" s="11"/>
      <c r="R233" s="16"/>
      <c r="BF233" t="str">
        <f>BF232</f>
        <v>Q2.28</v>
      </c>
      <c r="BG233" s="30" t="str">
        <f t="shared" si="339"/>
        <v>Q2.28NEPRAVDA</v>
      </c>
      <c r="BH233" t="b">
        <f t="shared" si="340"/>
        <v>0</v>
      </c>
      <c r="BI233" s="1" t="s">
        <v>274</v>
      </c>
    </row>
    <row r="234" spans="7:62" x14ac:dyDescent="0.2">
      <c r="H234" t="b">
        <f>'Chapter 2'!K177</f>
        <v>1</v>
      </c>
      <c r="I234" s="11"/>
      <c r="J234" s="11"/>
      <c r="K234" s="11"/>
      <c r="L234" s="11"/>
      <c r="M234" s="11"/>
      <c r="N234" s="11"/>
      <c r="O234" s="11"/>
      <c r="P234" s="11"/>
      <c r="Q234" s="11"/>
      <c r="R234" s="16"/>
      <c r="S234" t="str">
        <f>G196</f>
        <v>Q2.19</v>
      </c>
      <c r="T234" t="b">
        <f t="shared" ref="T234:AB234" si="376">IF(I196="",$H196,I196)</f>
        <v>0</v>
      </c>
      <c r="U234" t="b">
        <f t="shared" si="376"/>
        <v>0</v>
      </c>
      <c r="V234" t="b">
        <f t="shared" si="376"/>
        <v>0</v>
      </c>
      <c r="W234" t="b">
        <f t="shared" si="376"/>
        <v>0</v>
      </c>
      <c r="X234" t="b">
        <f t="shared" si="376"/>
        <v>0</v>
      </c>
      <c r="Y234" t="b">
        <f t="shared" si="376"/>
        <v>0</v>
      </c>
      <c r="Z234" t="b">
        <f t="shared" si="376"/>
        <v>0</v>
      </c>
      <c r="AA234" t="b">
        <f t="shared" si="376"/>
        <v>0</v>
      </c>
      <c r="AB234" t="b">
        <f t="shared" si="376"/>
        <v>0</v>
      </c>
      <c r="AC234" t="b">
        <v>0</v>
      </c>
      <c r="BF234" t="str">
        <f>BF233</f>
        <v>Q2.28</v>
      </c>
      <c r="BG234" s="30" t="str">
        <f t="shared" si="339"/>
        <v>Q2.28PRAVDA</v>
      </c>
      <c r="BH234" t="b">
        <f t="shared" si="340"/>
        <v>1</v>
      </c>
      <c r="BI234" s="1" t="s">
        <v>180</v>
      </c>
    </row>
    <row r="235" spans="7:62" x14ac:dyDescent="0.2">
      <c r="H235" t="b">
        <f>'Chapter 2'!K178</f>
        <v>0</v>
      </c>
      <c r="I235" s="11"/>
      <c r="J235" s="11"/>
      <c r="K235" s="11"/>
      <c r="L235" s="11"/>
      <c r="M235" s="11"/>
      <c r="N235" s="11"/>
      <c r="O235" s="11"/>
      <c r="P235" s="11"/>
      <c r="Q235" s="11"/>
      <c r="R235" s="16"/>
      <c r="T235" t="b">
        <f t="shared" ref="T235:W237" si="377">IF(I197="",$H197,I197)</f>
        <v>0</v>
      </c>
      <c r="U235" t="b">
        <f t="shared" si="377"/>
        <v>0</v>
      </c>
      <c r="V235" t="b">
        <f t="shared" si="377"/>
        <v>0</v>
      </c>
      <c r="W235" t="b">
        <f t="shared" si="377"/>
        <v>0</v>
      </c>
      <c r="X235" t="b">
        <f t="shared" ref="X235:X237" si="378">IF(M197="",$H197,M197)</f>
        <v>0</v>
      </c>
      <c r="Y235" t="b">
        <f t="shared" ref="Y235:AB237" si="379">IF(N197="",$H197,N197)</f>
        <v>0</v>
      </c>
      <c r="Z235" t="b">
        <f t="shared" si="379"/>
        <v>0</v>
      </c>
      <c r="AA235" t="b">
        <f t="shared" si="379"/>
        <v>0</v>
      </c>
      <c r="AB235" t="b">
        <f t="shared" si="379"/>
        <v>0</v>
      </c>
      <c r="AC235" t="b">
        <v>0</v>
      </c>
      <c r="BF235" t="str">
        <f>BF234</f>
        <v>Q2.28</v>
      </c>
      <c r="BG235" s="30" t="str">
        <f t="shared" si="339"/>
        <v>Q2.28NEPRAVDA</v>
      </c>
      <c r="BH235" t="b">
        <f t="shared" si="340"/>
        <v>0</v>
      </c>
      <c r="BI235" s="1" t="s">
        <v>522</v>
      </c>
      <c r="BJ235" s="48"/>
    </row>
    <row r="236" spans="7:62" x14ac:dyDescent="0.2">
      <c r="G236" t="str">
        <f>B152</f>
        <v>Q2.29</v>
      </c>
      <c r="H236" t="b">
        <f>'Chapter 2'!K181</f>
        <v>0</v>
      </c>
      <c r="I236" s="11"/>
      <c r="J236" s="11"/>
      <c r="K236" s="11"/>
      <c r="L236" s="11"/>
      <c r="M236" s="11"/>
      <c r="N236" s="11"/>
      <c r="O236" s="11"/>
      <c r="P236" s="11"/>
      <c r="Q236" s="11"/>
      <c r="R236" s="16"/>
      <c r="T236" t="b">
        <f t="shared" si="377"/>
        <v>1</v>
      </c>
      <c r="U236" t="b">
        <f t="shared" si="377"/>
        <v>1</v>
      </c>
      <c r="V236" t="b">
        <f t="shared" si="377"/>
        <v>1</v>
      </c>
      <c r="W236" t="b">
        <f t="shared" si="377"/>
        <v>1</v>
      </c>
      <c r="X236" t="b">
        <f t="shared" si="378"/>
        <v>1</v>
      </c>
      <c r="Y236" t="b">
        <f t="shared" si="379"/>
        <v>1</v>
      </c>
      <c r="Z236" t="b">
        <f t="shared" si="379"/>
        <v>1</v>
      </c>
      <c r="AA236" t="b">
        <f t="shared" si="379"/>
        <v>1</v>
      </c>
      <c r="AB236" t="b">
        <f t="shared" si="379"/>
        <v>1</v>
      </c>
      <c r="AC236" t="b">
        <v>0</v>
      </c>
      <c r="BF236" t="str">
        <f>G236</f>
        <v>Q2.29</v>
      </c>
      <c r="BG236" s="30" t="str">
        <f t="shared" si="339"/>
        <v>Q2.29NEPRAVDA</v>
      </c>
      <c r="BH236" t="b">
        <f t="shared" si="340"/>
        <v>0</v>
      </c>
      <c r="BI236" s="1" t="s">
        <v>275</v>
      </c>
    </row>
    <row r="237" spans="7:62" x14ac:dyDescent="0.2">
      <c r="H237" t="b">
        <f>'Chapter 2'!K182</f>
        <v>0</v>
      </c>
      <c r="I237" s="11"/>
      <c r="J237" s="11"/>
      <c r="K237" s="11"/>
      <c r="L237" s="11"/>
      <c r="M237" s="11"/>
      <c r="N237" s="11"/>
      <c r="O237" s="11"/>
      <c r="P237" s="11"/>
      <c r="Q237" s="11"/>
      <c r="R237" s="16"/>
      <c r="T237" t="b">
        <f t="shared" si="377"/>
        <v>0</v>
      </c>
      <c r="U237" t="b">
        <f t="shared" si="377"/>
        <v>0</v>
      </c>
      <c r="V237" t="b">
        <f t="shared" si="377"/>
        <v>0</v>
      </c>
      <c r="W237" t="b">
        <f t="shared" si="377"/>
        <v>0</v>
      </c>
      <c r="X237" t="b">
        <f t="shared" si="378"/>
        <v>0</v>
      </c>
      <c r="Y237" t="b">
        <f t="shared" si="379"/>
        <v>0</v>
      </c>
      <c r="Z237" t="b">
        <f t="shared" si="379"/>
        <v>0</v>
      </c>
      <c r="AA237" t="b">
        <f t="shared" si="379"/>
        <v>0</v>
      </c>
      <c r="AB237" t="b">
        <f t="shared" si="379"/>
        <v>0</v>
      </c>
      <c r="AC237" t="b">
        <v>0</v>
      </c>
      <c r="BF237" t="str">
        <f>BF236</f>
        <v>Q2.29</v>
      </c>
      <c r="BG237" s="30" t="str">
        <f t="shared" si="339"/>
        <v>Q2.29NEPRAVDA</v>
      </c>
      <c r="BH237" t="b">
        <f t="shared" si="340"/>
        <v>0</v>
      </c>
      <c r="BI237" s="1" t="s">
        <v>181</v>
      </c>
    </row>
    <row r="238" spans="7:62" x14ac:dyDescent="0.2">
      <c r="H238" t="b">
        <f>'Chapter 2'!K183</f>
        <v>0</v>
      </c>
      <c r="I238" s="11"/>
      <c r="J238" s="11"/>
      <c r="K238" s="11"/>
      <c r="L238" s="11"/>
      <c r="M238" s="11"/>
      <c r="N238" s="11"/>
      <c r="O238" s="11"/>
      <c r="P238" s="11"/>
      <c r="Q238" s="11"/>
      <c r="R238" s="16"/>
      <c r="BF238" t="str">
        <f>BF237</f>
        <v>Q2.29</v>
      </c>
      <c r="BG238" s="30" t="str">
        <f t="shared" si="339"/>
        <v>Q2.29NEPRAVDA</v>
      </c>
      <c r="BH238" t="b">
        <f t="shared" si="340"/>
        <v>0</v>
      </c>
      <c r="BI238" s="1" t="s">
        <v>478</v>
      </c>
    </row>
    <row r="239" spans="7:62" x14ac:dyDescent="0.2">
      <c r="H239" t="b">
        <f>'Chapter 2'!K184</f>
        <v>1</v>
      </c>
      <c r="I239" s="11"/>
      <c r="J239" s="11"/>
      <c r="K239" s="11"/>
      <c r="L239" s="11"/>
      <c r="M239" s="11"/>
      <c r="N239" s="11"/>
      <c r="O239" s="11"/>
      <c r="P239" s="11"/>
      <c r="Q239" s="11"/>
      <c r="R239" s="16"/>
      <c r="BF239" t="str">
        <f>BF238</f>
        <v>Q2.29</v>
      </c>
      <c r="BG239" s="30" t="str">
        <f t="shared" si="339"/>
        <v>Q2.29PRAVDA</v>
      </c>
      <c r="BH239" t="b">
        <f t="shared" si="340"/>
        <v>1</v>
      </c>
      <c r="BI239" s="1" t="s">
        <v>524</v>
      </c>
      <c r="BJ239" s="48"/>
    </row>
    <row r="240" spans="7:62" x14ac:dyDescent="0.2">
      <c r="G240" t="str">
        <f>B153</f>
        <v>Q2.30</v>
      </c>
      <c r="H240" t="b">
        <f>'Chapter 2'!K187</f>
        <v>0</v>
      </c>
      <c r="I240" s="11"/>
      <c r="J240" s="11"/>
      <c r="K240" s="11"/>
      <c r="L240" s="11"/>
      <c r="M240" s="11"/>
      <c r="N240" s="11"/>
      <c r="O240" s="11"/>
      <c r="P240" s="11"/>
      <c r="Q240" s="11"/>
      <c r="R240" s="16"/>
      <c r="S240" t="str">
        <f>G200</f>
        <v>Q2.20</v>
      </c>
      <c r="T240" t="b">
        <f t="shared" ref="T240:AB240" si="380">IF(I200="",$H200,I200)</f>
        <v>0</v>
      </c>
      <c r="U240" t="b">
        <f t="shared" si="380"/>
        <v>0</v>
      </c>
      <c r="V240" t="b">
        <f t="shared" si="380"/>
        <v>0</v>
      </c>
      <c r="W240" t="b">
        <f t="shared" si="380"/>
        <v>0</v>
      </c>
      <c r="X240" t="b">
        <f t="shared" si="380"/>
        <v>0</v>
      </c>
      <c r="Y240" t="b">
        <f t="shared" si="380"/>
        <v>0</v>
      </c>
      <c r="Z240" t="b">
        <f t="shared" si="380"/>
        <v>0</v>
      </c>
      <c r="AA240" t="b">
        <f t="shared" si="380"/>
        <v>0</v>
      </c>
      <c r="AB240" t="b">
        <f t="shared" si="380"/>
        <v>0</v>
      </c>
      <c r="AC240" t="b">
        <v>0</v>
      </c>
      <c r="BF240" t="str">
        <f>G240</f>
        <v>Q2.30</v>
      </c>
      <c r="BG240" s="30" t="str">
        <f t="shared" si="339"/>
        <v>Q2.30NEPRAVDA</v>
      </c>
      <c r="BH240" t="b">
        <f t="shared" si="340"/>
        <v>0</v>
      </c>
      <c r="BI240" s="1" t="s">
        <v>182</v>
      </c>
    </row>
    <row r="241" spans="7:62" x14ac:dyDescent="0.2">
      <c r="H241" t="b">
        <f>'Chapter 2'!K188</f>
        <v>0</v>
      </c>
      <c r="I241" s="11"/>
      <c r="J241" s="11"/>
      <c r="K241" s="11"/>
      <c r="L241" s="11"/>
      <c r="M241" s="11"/>
      <c r="N241" s="11"/>
      <c r="O241" s="11"/>
      <c r="P241" s="11"/>
      <c r="Q241" s="11"/>
      <c r="R241" s="16"/>
      <c r="T241" t="b">
        <f t="shared" ref="T241:W243" si="381">IF(I201="",$H201,I201)</f>
        <v>0</v>
      </c>
      <c r="U241" t="b">
        <f t="shared" si="381"/>
        <v>0</v>
      </c>
      <c r="V241" t="b">
        <f t="shared" si="381"/>
        <v>0</v>
      </c>
      <c r="W241" t="b">
        <f t="shared" si="381"/>
        <v>0</v>
      </c>
      <c r="X241" t="b">
        <f t="shared" ref="X241:X243" si="382">IF(M201="",$H201,M201)</f>
        <v>0</v>
      </c>
      <c r="Y241" t="b">
        <f t="shared" ref="Y241:AB243" si="383">IF(N201="",$H201,N201)</f>
        <v>0</v>
      </c>
      <c r="Z241" t="b">
        <f t="shared" si="383"/>
        <v>0</v>
      </c>
      <c r="AA241" t="b">
        <f t="shared" si="383"/>
        <v>0</v>
      </c>
      <c r="AB241" t="b">
        <f t="shared" si="383"/>
        <v>0</v>
      </c>
      <c r="AC241" t="b">
        <v>0</v>
      </c>
      <c r="BF241" t="str">
        <f>BF240</f>
        <v>Q2.30</v>
      </c>
      <c r="BG241" s="30" t="str">
        <f t="shared" si="339"/>
        <v>Q2.30NEPRAVDA</v>
      </c>
      <c r="BH241" t="b">
        <f t="shared" si="340"/>
        <v>0</v>
      </c>
      <c r="BI241" s="1" t="s">
        <v>276</v>
      </c>
    </row>
    <row r="242" spans="7:62" x14ac:dyDescent="0.2">
      <c r="H242" t="b">
        <f>'Chapter 2'!K189</f>
        <v>1</v>
      </c>
      <c r="I242" s="11"/>
      <c r="J242" s="11"/>
      <c r="K242" s="11"/>
      <c r="L242" s="11"/>
      <c r="M242" s="11"/>
      <c r="N242" s="11"/>
      <c r="O242" s="11"/>
      <c r="P242" s="11"/>
      <c r="Q242" s="11"/>
      <c r="R242" s="16"/>
      <c r="T242" t="b">
        <f t="shared" si="381"/>
        <v>0</v>
      </c>
      <c r="U242" t="b">
        <f t="shared" si="381"/>
        <v>0</v>
      </c>
      <c r="V242" t="b">
        <f t="shared" si="381"/>
        <v>0</v>
      </c>
      <c r="W242" t="b">
        <f t="shared" si="381"/>
        <v>0</v>
      </c>
      <c r="X242" t="b">
        <f t="shared" si="382"/>
        <v>0</v>
      </c>
      <c r="Y242" t="b">
        <f t="shared" si="383"/>
        <v>0</v>
      </c>
      <c r="Z242" t="b">
        <f t="shared" si="383"/>
        <v>0</v>
      </c>
      <c r="AA242" t="b">
        <f t="shared" si="383"/>
        <v>0</v>
      </c>
      <c r="AB242" t="b">
        <f t="shared" si="383"/>
        <v>0</v>
      </c>
      <c r="AC242" t="b">
        <v>0</v>
      </c>
      <c r="BF242" t="str">
        <f>BF241</f>
        <v>Q2.30</v>
      </c>
      <c r="BG242" s="30" t="str">
        <f t="shared" si="339"/>
        <v>Q2.30PRAVDA</v>
      </c>
      <c r="BH242" t="b">
        <f t="shared" si="340"/>
        <v>1</v>
      </c>
      <c r="BI242" s="1" t="s">
        <v>336</v>
      </c>
    </row>
    <row r="243" spans="7:62" x14ac:dyDescent="0.2">
      <c r="H243" t="b">
        <f>'Chapter 2'!K190</f>
        <v>0</v>
      </c>
      <c r="I243" s="11"/>
      <c r="J243" s="11"/>
      <c r="K243" s="11"/>
      <c r="L243" s="11"/>
      <c r="M243" s="11"/>
      <c r="N243" s="11"/>
      <c r="O243" s="11"/>
      <c r="P243" s="11"/>
      <c r="Q243" s="11"/>
      <c r="R243" s="16"/>
      <c r="T243" t="b">
        <f t="shared" si="381"/>
        <v>1</v>
      </c>
      <c r="U243" t="b">
        <f t="shared" si="381"/>
        <v>1</v>
      </c>
      <c r="V243" t="b">
        <f t="shared" si="381"/>
        <v>1</v>
      </c>
      <c r="W243" t="b">
        <f t="shared" si="381"/>
        <v>1</v>
      </c>
      <c r="X243" t="b">
        <f t="shared" si="382"/>
        <v>1</v>
      </c>
      <c r="Y243" t="b">
        <f t="shared" si="383"/>
        <v>1</v>
      </c>
      <c r="Z243" t="b">
        <f t="shared" si="383"/>
        <v>1</v>
      </c>
      <c r="AA243" t="b">
        <f t="shared" si="383"/>
        <v>1</v>
      </c>
      <c r="AB243" t="b">
        <f t="shared" si="383"/>
        <v>1</v>
      </c>
      <c r="AC243" t="b">
        <v>0</v>
      </c>
      <c r="BF243" t="str">
        <f>BF242</f>
        <v>Q2.30</v>
      </c>
      <c r="BG243" s="30" t="str">
        <f t="shared" si="339"/>
        <v>Q2.30NEPRAVDA</v>
      </c>
      <c r="BH243" t="b">
        <f t="shared" si="340"/>
        <v>0</v>
      </c>
      <c r="BI243" s="1" t="s">
        <v>318</v>
      </c>
      <c r="BJ243" s="48"/>
    </row>
    <row r="244" spans="7:62" x14ac:dyDescent="0.2">
      <c r="G244" t="str">
        <f>B154</f>
        <v>Q2.31</v>
      </c>
      <c r="H244" t="b">
        <f>'Chapter 2'!K193</f>
        <v>0</v>
      </c>
      <c r="I244" s="11"/>
      <c r="J244" s="11"/>
      <c r="K244" s="11"/>
      <c r="L244" s="11"/>
      <c r="M244" s="11"/>
      <c r="N244" s="11"/>
      <c r="O244" s="11"/>
      <c r="P244" s="11"/>
      <c r="Q244" s="11"/>
      <c r="R244" s="16"/>
      <c r="BF244" t="str">
        <f>G244</f>
        <v>Q2.31</v>
      </c>
      <c r="BG244" s="30" t="str">
        <f t="shared" si="339"/>
        <v>Q2.31NEPRAVDA</v>
      </c>
      <c r="BH244" t="b">
        <f t="shared" si="340"/>
        <v>0</v>
      </c>
      <c r="BI244" s="1" t="s">
        <v>479</v>
      </c>
    </row>
    <row r="245" spans="7:62" x14ac:dyDescent="0.2">
      <c r="H245" t="b">
        <f>'Chapter 2'!K194</f>
        <v>1</v>
      </c>
      <c r="I245" s="11"/>
      <c r="J245" s="11"/>
      <c r="K245" s="11"/>
      <c r="L245" s="11"/>
      <c r="M245" s="11"/>
      <c r="N245" s="11"/>
      <c r="O245" s="11"/>
      <c r="P245" s="11"/>
      <c r="Q245" s="11"/>
      <c r="R245" s="16"/>
      <c r="BF245" t="str">
        <f>BF244</f>
        <v>Q2.31</v>
      </c>
      <c r="BG245" s="30" t="str">
        <f t="shared" si="339"/>
        <v>Q2.31PRAVDA</v>
      </c>
      <c r="BH245" t="b">
        <f t="shared" si="340"/>
        <v>1</v>
      </c>
      <c r="BI245" s="1" t="s">
        <v>277</v>
      </c>
    </row>
    <row r="246" spans="7:62" x14ac:dyDescent="0.2">
      <c r="H246" t="b">
        <f>'Chapter 2'!K195</f>
        <v>0</v>
      </c>
      <c r="I246" s="11"/>
      <c r="J246" s="11"/>
      <c r="K246" s="11"/>
      <c r="L246" s="11"/>
      <c r="M246" s="11"/>
      <c r="N246" s="11"/>
      <c r="O246" s="11"/>
      <c r="P246" s="11"/>
      <c r="Q246" s="11"/>
      <c r="R246" s="16"/>
      <c r="S246" t="str">
        <f>G204</f>
        <v>Q2.21</v>
      </c>
      <c r="T246" t="b">
        <f t="shared" ref="T246:AB246" si="384">IF(I204="",$H204,I204)</f>
        <v>0</v>
      </c>
      <c r="U246" t="b">
        <f t="shared" si="384"/>
        <v>0</v>
      </c>
      <c r="V246" t="b">
        <f t="shared" si="384"/>
        <v>0</v>
      </c>
      <c r="W246" t="b">
        <f t="shared" si="384"/>
        <v>0</v>
      </c>
      <c r="X246" t="b">
        <f t="shared" si="384"/>
        <v>0</v>
      </c>
      <c r="Y246" t="b">
        <f t="shared" si="384"/>
        <v>0</v>
      </c>
      <c r="Z246" t="b">
        <f t="shared" si="384"/>
        <v>0</v>
      </c>
      <c r="AA246" t="b">
        <f t="shared" si="384"/>
        <v>0</v>
      </c>
      <c r="AB246" t="b">
        <f t="shared" si="384"/>
        <v>0</v>
      </c>
      <c r="AC246" t="b">
        <v>0</v>
      </c>
      <c r="BF246" t="str">
        <f>BF245</f>
        <v>Q2.31</v>
      </c>
      <c r="BG246" s="30" t="str">
        <f t="shared" si="339"/>
        <v>Q2.31NEPRAVDA</v>
      </c>
      <c r="BH246" t="b">
        <f t="shared" si="340"/>
        <v>0</v>
      </c>
      <c r="BI246" s="1" t="s">
        <v>302</v>
      </c>
    </row>
    <row r="247" spans="7:62" x14ac:dyDescent="0.2">
      <c r="H247" t="b">
        <f>'Chapter 2'!K196</f>
        <v>0</v>
      </c>
      <c r="I247" s="11"/>
      <c r="J247" s="11"/>
      <c r="K247" s="11"/>
      <c r="L247" s="11"/>
      <c r="M247" s="11"/>
      <c r="N247" s="11"/>
      <c r="O247" s="11"/>
      <c r="P247" s="11"/>
      <c r="Q247" s="11"/>
      <c r="R247" s="16"/>
      <c r="T247" t="b">
        <f t="shared" ref="T247:W249" si="385">IF(I205="",$H205,I205)</f>
        <v>0</v>
      </c>
      <c r="U247" t="b">
        <f t="shared" si="385"/>
        <v>0</v>
      </c>
      <c r="V247" t="b">
        <f t="shared" si="385"/>
        <v>0</v>
      </c>
      <c r="W247" t="b">
        <f t="shared" si="385"/>
        <v>0</v>
      </c>
      <c r="X247" t="b">
        <f t="shared" ref="X247:X249" si="386">IF(M205="",$H205,M205)</f>
        <v>0</v>
      </c>
      <c r="Y247" t="b">
        <f t="shared" ref="Y247:AB249" si="387">IF(N205="",$H205,N205)</f>
        <v>0</v>
      </c>
      <c r="Z247" t="b">
        <f t="shared" si="387"/>
        <v>0</v>
      </c>
      <c r="AA247" t="b">
        <f t="shared" si="387"/>
        <v>0</v>
      </c>
      <c r="AB247" t="b">
        <f t="shared" si="387"/>
        <v>0</v>
      </c>
      <c r="AC247" t="b">
        <v>0</v>
      </c>
      <c r="BF247" t="str">
        <f>BF246</f>
        <v>Q2.31</v>
      </c>
      <c r="BG247" s="30" t="str">
        <f t="shared" si="339"/>
        <v>Q2.31NEPRAVDA</v>
      </c>
      <c r="BH247" t="b">
        <f t="shared" si="340"/>
        <v>0</v>
      </c>
      <c r="BI247" s="1" t="s">
        <v>319</v>
      </c>
      <c r="BJ247" s="48"/>
    </row>
    <row r="248" spans="7:62" x14ac:dyDescent="0.2">
      <c r="G248" t="str">
        <f>B155</f>
        <v>Q2.32</v>
      </c>
      <c r="H248" t="b">
        <f>'Chapter 2'!K199</f>
        <v>0</v>
      </c>
      <c r="I248" s="11"/>
      <c r="J248" s="11"/>
      <c r="K248" s="11"/>
      <c r="L248" s="11"/>
      <c r="M248" s="11"/>
      <c r="N248" s="11"/>
      <c r="O248" s="11"/>
      <c r="P248" s="11"/>
      <c r="Q248" s="11"/>
      <c r="R248" s="16"/>
      <c r="T248" t="b">
        <f t="shared" si="385"/>
        <v>0</v>
      </c>
      <c r="U248" t="b">
        <f t="shared" si="385"/>
        <v>0</v>
      </c>
      <c r="V248" t="b">
        <f t="shared" si="385"/>
        <v>1</v>
      </c>
      <c r="W248" t="b">
        <f t="shared" si="385"/>
        <v>0</v>
      </c>
      <c r="X248" t="b">
        <f t="shared" si="386"/>
        <v>0</v>
      </c>
      <c r="Y248" t="b">
        <f t="shared" si="387"/>
        <v>0</v>
      </c>
      <c r="Z248" t="b">
        <f t="shared" si="387"/>
        <v>0</v>
      </c>
      <c r="AA248" t="b">
        <f t="shared" si="387"/>
        <v>0</v>
      </c>
      <c r="AB248" t="b">
        <f t="shared" si="387"/>
        <v>0</v>
      </c>
      <c r="AC248" t="b">
        <v>0</v>
      </c>
      <c r="BF248" t="str">
        <f>G248</f>
        <v>Q2.32</v>
      </c>
      <c r="BG248" s="30" t="str">
        <f t="shared" si="339"/>
        <v>Q2.32NEPRAVDA</v>
      </c>
      <c r="BH248" t="b">
        <f t="shared" si="340"/>
        <v>0</v>
      </c>
      <c r="BI248" s="1" t="s">
        <v>303</v>
      </c>
    </row>
    <row r="249" spans="7:62" x14ac:dyDescent="0.2">
      <c r="H249" t="b">
        <f>'Chapter 2'!K200</f>
        <v>0</v>
      </c>
      <c r="I249" s="11"/>
      <c r="J249" s="11"/>
      <c r="K249" s="11"/>
      <c r="L249" s="11"/>
      <c r="M249" s="11"/>
      <c r="N249" s="11"/>
      <c r="O249" s="11"/>
      <c r="P249" s="11"/>
      <c r="Q249" s="11"/>
      <c r="R249" s="16"/>
      <c r="T249" t="b">
        <f t="shared" si="385"/>
        <v>1</v>
      </c>
      <c r="U249" t="b">
        <f t="shared" si="385"/>
        <v>1</v>
      </c>
      <c r="V249" t="b">
        <f t="shared" si="385"/>
        <v>0</v>
      </c>
      <c r="W249" t="b">
        <f t="shared" si="385"/>
        <v>1</v>
      </c>
      <c r="X249" t="b">
        <f t="shared" si="386"/>
        <v>1</v>
      </c>
      <c r="Y249" t="b">
        <f t="shared" si="387"/>
        <v>1</v>
      </c>
      <c r="Z249" t="b">
        <f t="shared" si="387"/>
        <v>1</v>
      </c>
      <c r="AA249" t="b">
        <f t="shared" si="387"/>
        <v>1</v>
      </c>
      <c r="AB249" t="b">
        <f t="shared" si="387"/>
        <v>1</v>
      </c>
      <c r="AC249" t="b">
        <v>0</v>
      </c>
      <c r="BF249" t="str">
        <f>BF248</f>
        <v>Q2.32</v>
      </c>
      <c r="BG249" s="30" t="str">
        <f t="shared" si="339"/>
        <v>Q2.32NEPRAVDA</v>
      </c>
      <c r="BH249" t="b">
        <f t="shared" si="340"/>
        <v>0</v>
      </c>
      <c r="BI249" s="1" t="s">
        <v>278</v>
      </c>
    </row>
    <row r="250" spans="7:62" x14ac:dyDescent="0.2">
      <c r="H250" t="b">
        <f>'Chapter 2'!K201</f>
        <v>0</v>
      </c>
      <c r="I250" s="11"/>
      <c r="J250" s="11"/>
      <c r="K250" s="11"/>
      <c r="L250" s="11"/>
      <c r="M250" s="11"/>
      <c r="N250" s="11"/>
      <c r="O250" s="11"/>
      <c r="P250" s="11"/>
      <c r="Q250" s="11"/>
      <c r="R250" s="16"/>
      <c r="BF250" t="str">
        <f>BF249</f>
        <v>Q2.32</v>
      </c>
      <c r="BG250" s="30" t="str">
        <f t="shared" si="339"/>
        <v>Q2.32NEPRAVDA</v>
      </c>
      <c r="BH250" t="b">
        <f t="shared" si="340"/>
        <v>0</v>
      </c>
      <c r="BI250" s="1" t="s">
        <v>183</v>
      </c>
    </row>
    <row r="251" spans="7:62" x14ac:dyDescent="0.2">
      <c r="H251" t="b">
        <f>'Chapter 2'!K202</f>
        <v>1</v>
      </c>
      <c r="I251" s="11"/>
      <c r="J251" s="11"/>
      <c r="K251" s="11"/>
      <c r="L251" s="11"/>
      <c r="M251" s="11"/>
      <c r="N251" s="11"/>
      <c r="O251" s="11"/>
      <c r="P251" s="11"/>
      <c r="Q251" s="11"/>
      <c r="R251" s="16"/>
      <c r="BF251" t="str">
        <f>BF250</f>
        <v>Q2.32</v>
      </c>
      <c r="BG251" s="30" t="str">
        <f t="shared" si="339"/>
        <v>Q2.32PRAVDA</v>
      </c>
      <c r="BH251" t="b">
        <f t="shared" si="340"/>
        <v>1</v>
      </c>
      <c r="BI251" s="1" t="s">
        <v>204</v>
      </c>
    </row>
    <row r="252" spans="7:62" x14ac:dyDescent="0.2">
      <c r="G252" t="str">
        <f>B156</f>
        <v>Q2.33</v>
      </c>
      <c r="H252" t="b">
        <f>'Chapter 2'!K207</f>
        <v>0</v>
      </c>
      <c r="I252" s="11"/>
      <c r="J252" s="11" t="b">
        <v>0</v>
      </c>
      <c r="K252" s="11" t="b">
        <v>0</v>
      </c>
      <c r="L252" s="11"/>
      <c r="M252" s="11"/>
      <c r="N252" s="11" t="b">
        <v>0</v>
      </c>
      <c r="O252" s="11" t="b">
        <v>0</v>
      </c>
      <c r="P252" s="11" t="b">
        <v>0</v>
      </c>
      <c r="Q252" s="11"/>
      <c r="R252" s="16"/>
      <c r="S252" t="str">
        <f>G208</f>
        <v>Q2.22</v>
      </c>
      <c r="T252" t="b">
        <f t="shared" ref="T252:AB252" si="388">IF(I208="",$H208,I208)</f>
        <v>0</v>
      </c>
      <c r="U252" t="b">
        <f t="shared" si="388"/>
        <v>0</v>
      </c>
      <c r="V252" t="b">
        <f t="shared" si="388"/>
        <v>0</v>
      </c>
      <c r="W252" t="b">
        <f t="shared" si="388"/>
        <v>0</v>
      </c>
      <c r="X252" t="b">
        <f t="shared" si="388"/>
        <v>0</v>
      </c>
      <c r="Y252" t="b">
        <f t="shared" si="388"/>
        <v>0</v>
      </c>
      <c r="Z252" t="b">
        <f t="shared" si="388"/>
        <v>0</v>
      </c>
      <c r="AA252" t="b">
        <f t="shared" si="388"/>
        <v>0</v>
      </c>
      <c r="AB252" t="b">
        <f t="shared" si="388"/>
        <v>0</v>
      </c>
      <c r="AC252" t="b">
        <v>0</v>
      </c>
      <c r="BF252" t="str">
        <f>G252</f>
        <v>Q2.33</v>
      </c>
      <c r="BG252" s="30" t="str">
        <f t="shared" ref="BG252:BG303" si="389">CONCATENATE(BF252,BH252)</f>
        <v>Q2.33NEPRAVDA</v>
      </c>
      <c r="BH252" t="b">
        <f t="shared" si="340"/>
        <v>0</v>
      </c>
      <c r="BI252" s="1" t="s">
        <v>360</v>
      </c>
    </row>
    <row r="253" spans="7:62" x14ac:dyDescent="0.2">
      <c r="H253" t="b">
        <f>'Chapter 2'!K208</f>
        <v>1</v>
      </c>
      <c r="I253" s="11"/>
      <c r="J253" s="11" t="b">
        <v>0</v>
      </c>
      <c r="K253" s="11" t="b">
        <v>0</v>
      </c>
      <c r="L253" s="11"/>
      <c r="M253" s="11"/>
      <c r="N253" s="11" t="b">
        <v>0</v>
      </c>
      <c r="O253" s="11" t="b">
        <v>0</v>
      </c>
      <c r="P253" s="11" t="b">
        <v>0</v>
      </c>
      <c r="Q253" s="11"/>
      <c r="R253" s="16"/>
      <c r="T253" t="b">
        <f t="shared" ref="T253:W255" si="390">IF(I209="",$H209,I209)</f>
        <v>1</v>
      </c>
      <c r="U253" t="b">
        <f t="shared" si="390"/>
        <v>1</v>
      </c>
      <c r="V253" t="b">
        <f t="shared" si="390"/>
        <v>1</v>
      </c>
      <c r="W253" t="b">
        <f t="shared" si="390"/>
        <v>1</v>
      </c>
      <c r="X253" t="b">
        <f t="shared" ref="X253:X255" si="391">IF(M209="",$H209,M209)</f>
        <v>1</v>
      </c>
      <c r="Y253" t="b">
        <f t="shared" ref="Y253:AB255" si="392">IF(N209="",$H209,N209)</f>
        <v>1</v>
      </c>
      <c r="Z253" t="b">
        <f t="shared" si="392"/>
        <v>1</v>
      </c>
      <c r="AA253" t="b">
        <f t="shared" si="392"/>
        <v>1</v>
      </c>
      <c r="AB253" t="b">
        <f t="shared" si="392"/>
        <v>1</v>
      </c>
      <c r="AC253" t="b">
        <v>0</v>
      </c>
      <c r="BF253" t="str">
        <f>BF252</f>
        <v>Q2.33</v>
      </c>
      <c r="BG253" s="30" t="str">
        <f t="shared" si="389"/>
        <v>Q2.33PRAVDA</v>
      </c>
      <c r="BH253" t="b">
        <f t="shared" ref="BH253:BH303" si="393">H253</f>
        <v>1</v>
      </c>
      <c r="BI253" s="1" t="s">
        <v>361</v>
      </c>
    </row>
    <row r="254" spans="7:62" x14ac:dyDescent="0.2">
      <c r="H254" t="b">
        <f>'Chapter 2'!K209</f>
        <v>0</v>
      </c>
      <c r="I254" s="11"/>
      <c r="J254" s="11" t="b">
        <v>1</v>
      </c>
      <c r="K254" s="11" t="b">
        <v>1</v>
      </c>
      <c r="L254" s="11"/>
      <c r="M254" s="11"/>
      <c r="N254" s="11" t="b">
        <v>1</v>
      </c>
      <c r="O254" s="11" t="b">
        <v>1</v>
      </c>
      <c r="P254" s="11" t="b">
        <v>1</v>
      </c>
      <c r="Q254" s="11"/>
      <c r="R254" s="16"/>
      <c r="T254" t="b">
        <f t="shared" si="390"/>
        <v>0</v>
      </c>
      <c r="U254" t="b">
        <f t="shared" si="390"/>
        <v>0</v>
      </c>
      <c r="V254" t="b">
        <f t="shared" si="390"/>
        <v>0</v>
      </c>
      <c r="W254" t="b">
        <f t="shared" si="390"/>
        <v>0</v>
      </c>
      <c r="X254" t="b">
        <f t="shared" si="391"/>
        <v>0</v>
      </c>
      <c r="Y254" t="b">
        <f t="shared" si="392"/>
        <v>0</v>
      </c>
      <c r="Z254" t="b">
        <f t="shared" si="392"/>
        <v>0</v>
      </c>
      <c r="AA254" t="b">
        <f t="shared" si="392"/>
        <v>0</v>
      </c>
      <c r="AB254" t="b">
        <f t="shared" si="392"/>
        <v>0</v>
      </c>
      <c r="AC254" t="b">
        <v>0</v>
      </c>
      <c r="BF254" t="str">
        <f>BF253</f>
        <v>Q2.33</v>
      </c>
      <c r="BG254" s="30" t="str">
        <f t="shared" si="389"/>
        <v>Q2.33NEPRAVDA</v>
      </c>
      <c r="BH254" t="b">
        <f t="shared" si="393"/>
        <v>0</v>
      </c>
      <c r="BI254" s="1" t="s">
        <v>362</v>
      </c>
    </row>
    <row r="255" spans="7:62" x14ac:dyDescent="0.2">
      <c r="H255" t="b">
        <f>'Chapter 2'!K210</f>
        <v>0</v>
      </c>
      <c r="I255" s="11"/>
      <c r="J255" s="11" t="b">
        <v>0</v>
      </c>
      <c r="K255" s="11" t="b">
        <v>0</v>
      </c>
      <c r="L255" s="11"/>
      <c r="M255" s="11"/>
      <c r="N255" s="11" t="b">
        <v>0</v>
      </c>
      <c r="O255" s="11" t="b">
        <v>0</v>
      </c>
      <c r="P255" s="11" t="b">
        <v>0</v>
      </c>
      <c r="Q255" s="11"/>
      <c r="R255" s="16"/>
      <c r="T255" t="b">
        <f t="shared" si="390"/>
        <v>0</v>
      </c>
      <c r="U255" t="b">
        <f t="shared" si="390"/>
        <v>0</v>
      </c>
      <c r="V255" t="b">
        <f t="shared" si="390"/>
        <v>0</v>
      </c>
      <c r="W255" t="b">
        <f t="shared" si="390"/>
        <v>0</v>
      </c>
      <c r="X255" t="b">
        <f t="shared" si="391"/>
        <v>0</v>
      </c>
      <c r="Y255" t="b">
        <f t="shared" si="392"/>
        <v>0</v>
      </c>
      <c r="Z255" t="b">
        <f t="shared" si="392"/>
        <v>0</v>
      </c>
      <c r="AA255" t="b">
        <f t="shared" si="392"/>
        <v>0</v>
      </c>
      <c r="AB255" t="b">
        <f t="shared" si="392"/>
        <v>0</v>
      </c>
      <c r="AC255" t="b">
        <v>0</v>
      </c>
      <c r="BF255" t="str">
        <f>BF254</f>
        <v>Q2.33</v>
      </c>
      <c r="BG255" s="30" t="str">
        <f t="shared" si="389"/>
        <v>Q2.33NEPRAVDA</v>
      </c>
      <c r="BH255" t="b">
        <f t="shared" si="393"/>
        <v>0</v>
      </c>
      <c r="BI255" s="1" t="s">
        <v>204</v>
      </c>
    </row>
    <row r="256" spans="7:62" x14ac:dyDescent="0.2">
      <c r="G256" t="str">
        <f>B157</f>
        <v>Q2.34</v>
      </c>
      <c r="H256" t="b">
        <f>'Chapter 2'!K213</f>
        <v>0</v>
      </c>
      <c r="I256" s="11"/>
      <c r="J256" s="11" t="b">
        <v>0</v>
      </c>
      <c r="K256" s="11"/>
      <c r="L256" s="11"/>
      <c r="M256" s="11" t="b">
        <v>0</v>
      </c>
      <c r="N256" s="11" t="b">
        <v>0</v>
      </c>
      <c r="O256" s="11" t="b">
        <v>0</v>
      </c>
      <c r="P256" s="11"/>
      <c r="Q256" s="11"/>
      <c r="R256" s="16"/>
      <c r="BF256" t="str">
        <f>G256</f>
        <v>Q2.34</v>
      </c>
      <c r="BG256" s="30" t="str">
        <f t="shared" si="389"/>
        <v>Q2.34NEPRAVDA</v>
      </c>
      <c r="BH256" t="b">
        <f t="shared" si="393"/>
        <v>0</v>
      </c>
      <c r="BI256" s="1" t="s">
        <v>184</v>
      </c>
    </row>
    <row r="257" spans="7:62" x14ac:dyDescent="0.2">
      <c r="H257" t="b">
        <f>'Chapter 2'!K214</f>
        <v>0</v>
      </c>
      <c r="I257" s="11"/>
      <c r="J257" s="11" t="b">
        <v>0</v>
      </c>
      <c r="K257" s="11"/>
      <c r="L257" s="11"/>
      <c r="M257" s="11" t="b">
        <v>0</v>
      </c>
      <c r="N257" s="11" t="b">
        <v>0</v>
      </c>
      <c r="O257" s="11" t="b">
        <v>0</v>
      </c>
      <c r="P257" s="11"/>
      <c r="Q257" s="11"/>
      <c r="R257" s="16"/>
      <c r="BF257" t="str">
        <f>BF256</f>
        <v>Q2.34</v>
      </c>
      <c r="BG257" s="30" t="str">
        <f t="shared" si="389"/>
        <v>Q2.34NEPRAVDA</v>
      </c>
      <c r="BH257" t="b">
        <f t="shared" si="393"/>
        <v>0</v>
      </c>
      <c r="BI257" s="1" t="s">
        <v>279</v>
      </c>
    </row>
    <row r="258" spans="7:62" x14ac:dyDescent="0.2">
      <c r="H258" t="b">
        <f>'Chapter 2'!K215</f>
        <v>0</v>
      </c>
      <c r="I258" s="11"/>
      <c r="J258" s="11" t="b">
        <v>0</v>
      </c>
      <c r="K258" s="11"/>
      <c r="L258" s="11"/>
      <c r="M258" s="11" t="b">
        <v>0</v>
      </c>
      <c r="N258" s="11" t="b">
        <v>0</v>
      </c>
      <c r="O258" s="11" t="b">
        <v>0</v>
      </c>
      <c r="P258" s="11"/>
      <c r="Q258" s="11"/>
      <c r="R258" s="16"/>
      <c r="S258" t="str">
        <f>G212</f>
        <v>Q2.23</v>
      </c>
      <c r="T258" t="b">
        <f t="shared" ref="T258:AB258" si="394">IF(I212="",$H212,I212)</f>
        <v>0</v>
      </c>
      <c r="U258" t="b">
        <f t="shared" si="394"/>
        <v>0</v>
      </c>
      <c r="V258" t="b">
        <f t="shared" si="394"/>
        <v>0</v>
      </c>
      <c r="W258" t="b">
        <f t="shared" si="394"/>
        <v>0</v>
      </c>
      <c r="X258" t="b">
        <f t="shared" si="394"/>
        <v>0</v>
      </c>
      <c r="Y258" t="b">
        <f t="shared" si="394"/>
        <v>0</v>
      </c>
      <c r="Z258" t="b">
        <f t="shared" si="394"/>
        <v>0</v>
      </c>
      <c r="AA258" t="b">
        <f t="shared" si="394"/>
        <v>0</v>
      </c>
      <c r="AB258" t="b">
        <f t="shared" si="394"/>
        <v>0</v>
      </c>
      <c r="AC258" t="b">
        <v>0</v>
      </c>
      <c r="BF258" t="str">
        <f>BF257</f>
        <v>Q2.34</v>
      </c>
      <c r="BG258" s="30" t="str">
        <f t="shared" si="389"/>
        <v>Q2.34NEPRAVDA</v>
      </c>
      <c r="BH258" t="b">
        <f t="shared" si="393"/>
        <v>0</v>
      </c>
      <c r="BI258" s="1" t="s">
        <v>280</v>
      </c>
    </row>
    <row r="259" spans="7:62" x14ac:dyDescent="0.2">
      <c r="H259" t="b">
        <f>'Chapter 2'!K216</f>
        <v>1</v>
      </c>
      <c r="I259" s="11"/>
      <c r="J259" s="11" t="b">
        <v>1</v>
      </c>
      <c r="K259" s="11"/>
      <c r="L259" s="11"/>
      <c r="M259" s="11" t="b">
        <v>1</v>
      </c>
      <c r="N259" s="11" t="b">
        <v>1</v>
      </c>
      <c r="O259" s="11" t="b">
        <v>1</v>
      </c>
      <c r="P259" s="11"/>
      <c r="Q259" s="11"/>
      <c r="R259" s="16"/>
      <c r="T259" t="b">
        <f t="shared" ref="T259:W261" si="395">IF(I213="",$H213,I213)</f>
        <v>0</v>
      </c>
      <c r="U259" t="b">
        <f t="shared" si="395"/>
        <v>0</v>
      </c>
      <c r="V259" t="b">
        <f t="shared" si="395"/>
        <v>0</v>
      </c>
      <c r="W259" t="b">
        <f t="shared" si="395"/>
        <v>0</v>
      </c>
      <c r="X259" t="b">
        <f t="shared" ref="X259:X261" si="396">IF(M213="",$H213,M213)</f>
        <v>0</v>
      </c>
      <c r="Y259" t="b">
        <f t="shared" ref="Y259:AB261" si="397">IF(N213="",$H213,N213)</f>
        <v>0</v>
      </c>
      <c r="Z259" t="b">
        <f t="shared" si="397"/>
        <v>0</v>
      </c>
      <c r="AA259" t="b">
        <f t="shared" si="397"/>
        <v>0</v>
      </c>
      <c r="AB259" t="b">
        <f t="shared" si="397"/>
        <v>0</v>
      </c>
      <c r="AC259" t="b">
        <v>0</v>
      </c>
      <c r="BF259" t="str">
        <f>BF258</f>
        <v>Q2.34</v>
      </c>
      <c r="BG259" s="30" t="str">
        <f t="shared" si="389"/>
        <v>Q2.34PRAVDA</v>
      </c>
      <c r="BH259" t="b">
        <f t="shared" si="393"/>
        <v>1</v>
      </c>
      <c r="BI259" s="1" t="s">
        <v>204</v>
      </c>
    </row>
    <row r="260" spans="7:62" x14ac:dyDescent="0.2">
      <c r="G260" t="str">
        <f>B158</f>
        <v>Q2.35</v>
      </c>
      <c r="H260" t="b">
        <f>'Chapter 2'!K219</f>
        <v>0</v>
      </c>
      <c r="I260" s="11"/>
      <c r="J260" s="11" t="b">
        <v>0</v>
      </c>
      <c r="K260" s="11"/>
      <c r="L260" s="11"/>
      <c r="M260" s="11"/>
      <c r="N260" s="11" t="b">
        <v>0</v>
      </c>
      <c r="O260" s="11" t="b">
        <v>0</v>
      </c>
      <c r="P260" s="11" t="b">
        <v>0</v>
      </c>
      <c r="Q260" s="11"/>
      <c r="R260" s="16"/>
      <c r="T260" t="b">
        <f t="shared" si="395"/>
        <v>0</v>
      </c>
      <c r="U260" t="b">
        <f t="shared" si="395"/>
        <v>0</v>
      </c>
      <c r="V260" t="b">
        <f t="shared" si="395"/>
        <v>0</v>
      </c>
      <c r="W260" t="b">
        <f t="shared" si="395"/>
        <v>0</v>
      </c>
      <c r="X260" t="b">
        <f t="shared" si="396"/>
        <v>0</v>
      </c>
      <c r="Y260" t="b">
        <f t="shared" si="397"/>
        <v>0</v>
      </c>
      <c r="Z260" t="b">
        <f t="shared" si="397"/>
        <v>0</v>
      </c>
      <c r="AA260" t="b">
        <f t="shared" si="397"/>
        <v>0</v>
      </c>
      <c r="AB260" t="b">
        <f t="shared" si="397"/>
        <v>0</v>
      </c>
      <c r="AC260" t="b">
        <v>0</v>
      </c>
      <c r="BF260" t="str">
        <f>G260</f>
        <v>Q2.35</v>
      </c>
      <c r="BG260" s="30" t="str">
        <f t="shared" si="389"/>
        <v>Q2.35NEPRAVDA</v>
      </c>
      <c r="BH260" t="b">
        <f t="shared" si="393"/>
        <v>0</v>
      </c>
      <c r="BI260" s="1" t="s">
        <v>185</v>
      </c>
    </row>
    <row r="261" spans="7:62" x14ac:dyDescent="0.2">
      <c r="H261" t="b">
        <f>'Chapter 2'!K220</f>
        <v>0</v>
      </c>
      <c r="I261" s="11"/>
      <c r="J261" s="11" t="b">
        <v>0</v>
      </c>
      <c r="K261" s="11"/>
      <c r="L261" s="11"/>
      <c r="M261" s="11"/>
      <c r="N261" s="11" t="b">
        <v>0</v>
      </c>
      <c r="O261" s="11" t="b">
        <v>0</v>
      </c>
      <c r="P261" s="11" t="b">
        <v>0</v>
      </c>
      <c r="Q261" s="11"/>
      <c r="R261" s="16"/>
      <c r="T261" t="b">
        <f t="shared" si="395"/>
        <v>1</v>
      </c>
      <c r="U261" t="b">
        <f t="shared" si="395"/>
        <v>1</v>
      </c>
      <c r="V261" t="b">
        <f t="shared" si="395"/>
        <v>1</v>
      </c>
      <c r="W261" t="b">
        <f t="shared" si="395"/>
        <v>1</v>
      </c>
      <c r="X261" t="b">
        <f t="shared" si="396"/>
        <v>1</v>
      </c>
      <c r="Y261" t="b">
        <f t="shared" si="397"/>
        <v>1</v>
      </c>
      <c r="Z261" t="b">
        <f t="shared" si="397"/>
        <v>1</v>
      </c>
      <c r="AA261" t="b">
        <f t="shared" si="397"/>
        <v>1</v>
      </c>
      <c r="AB261" t="b">
        <f t="shared" si="397"/>
        <v>1</v>
      </c>
      <c r="AC261" t="b">
        <v>0</v>
      </c>
      <c r="BF261" t="str">
        <f>BF260</f>
        <v>Q2.35</v>
      </c>
      <c r="BG261" s="30" t="str">
        <f t="shared" si="389"/>
        <v>Q2.35NEPRAVDA</v>
      </c>
      <c r="BH261" t="b">
        <f t="shared" si="393"/>
        <v>0</v>
      </c>
      <c r="BI261" s="1" t="s">
        <v>281</v>
      </c>
    </row>
    <row r="262" spans="7:62" x14ac:dyDescent="0.2">
      <c r="H262" t="b">
        <f>'Chapter 2'!K221</f>
        <v>1</v>
      </c>
      <c r="I262" s="11"/>
      <c r="J262" s="11" t="b">
        <v>1</v>
      </c>
      <c r="K262" s="11"/>
      <c r="L262" s="11"/>
      <c r="M262" s="11"/>
      <c r="N262" s="11" t="b">
        <v>1</v>
      </c>
      <c r="O262" s="11" t="b">
        <v>1</v>
      </c>
      <c r="P262" s="11" t="b">
        <v>1</v>
      </c>
      <c r="Q262" s="11"/>
      <c r="R262" s="16"/>
      <c r="BF262" t="str">
        <f>BF261</f>
        <v>Q2.35</v>
      </c>
      <c r="BG262" s="30" t="str">
        <f t="shared" si="389"/>
        <v>Q2.35PRAVDA</v>
      </c>
      <c r="BH262" t="b">
        <f t="shared" si="393"/>
        <v>1</v>
      </c>
      <c r="BI262" s="1" t="s">
        <v>186</v>
      </c>
    </row>
    <row r="263" spans="7:62" x14ac:dyDescent="0.2">
      <c r="H263" t="b">
        <f>'Chapter 2'!K222</f>
        <v>0</v>
      </c>
      <c r="I263" s="11"/>
      <c r="J263" s="11" t="b">
        <v>0</v>
      </c>
      <c r="K263" s="11"/>
      <c r="L263" s="11"/>
      <c r="M263" s="11"/>
      <c r="N263" s="11" t="b">
        <v>0</v>
      </c>
      <c r="O263" s="11" t="b">
        <v>0</v>
      </c>
      <c r="P263" s="11" t="b">
        <v>0</v>
      </c>
      <c r="Q263" s="11"/>
      <c r="R263" s="16"/>
      <c r="BF263" t="str">
        <f>BF262</f>
        <v>Q2.35</v>
      </c>
      <c r="BG263" s="30" t="str">
        <f t="shared" si="389"/>
        <v>Q2.35NEPRAVDA</v>
      </c>
      <c r="BH263" t="b">
        <f t="shared" si="393"/>
        <v>0</v>
      </c>
      <c r="BI263" s="1" t="s">
        <v>204</v>
      </c>
    </row>
    <row r="264" spans="7:62" x14ac:dyDescent="0.2">
      <c r="G264" t="str">
        <f>B159</f>
        <v>Q2.36</v>
      </c>
      <c r="H264" t="b">
        <f>'Chapter 2'!K225</f>
        <v>0</v>
      </c>
      <c r="I264" s="11"/>
      <c r="J264" s="11" t="b">
        <v>0</v>
      </c>
      <c r="K264" s="11"/>
      <c r="L264" s="11"/>
      <c r="M264" s="11"/>
      <c r="N264" s="11" t="b">
        <v>0</v>
      </c>
      <c r="O264" s="11" t="b">
        <v>0</v>
      </c>
      <c r="P264" s="11" t="b">
        <v>0</v>
      </c>
      <c r="Q264" s="11"/>
      <c r="R264" s="16"/>
      <c r="S264" t="str">
        <f>G216</f>
        <v>Q2.24</v>
      </c>
      <c r="T264" t="b">
        <f t="shared" ref="T264:AB264" si="398">IF(I216="",$H216,I216)</f>
        <v>0</v>
      </c>
      <c r="U264" t="b">
        <f t="shared" si="398"/>
        <v>0</v>
      </c>
      <c r="V264" t="b">
        <f t="shared" si="398"/>
        <v>0</v>
      </c>
      <c r="W264" t="b">
        <f t="shared" si="398"/>
        <v>0</v>
      </c>
      <c r="X264" t="b">
        <f t="shared" si="398"/>
        <v>0</v>
      </c>
      <c r="Y264" t="b">
        <f t="shared" si="398"/>
        <v>0</v>
      </c>
      <c r="Z264" t="b">
        <f t="shared" si="398"/>
        <v>0</v>
      </c>
      <c r="AA264" t="b">
        <f t="shared" si="398"/>
        <v>0</v>
      </c>
      <c r="AB264" t="b">
        <f t="shared" si="398"/>
        <v>0</v>
      </c>
      <c r="AC264" t="b">
        <v>0</v>
      </c>
      <c r="BF264" t="str">
        <f>G264</f>
        <v>Q2.36</v>
      </c>
      <c r="BG264" s="30" t="str">
        <f t="shared" si="389"/>
        <v>Q2.36NEPRAVDA</v>
      </c>
      <c r="BH264" t="b">
        <f t="shared" si="393"/>
        <v>0</v>
      </c>
      <c r="BI264" s="1" t="s">
        <v>363</v>
      </c>
      <c r="BJ264" s="48"/>
    </row>
    <row r="265" spans="7:62" x14ac:dyDescent="0.2">
      <c r="H265" t="b">
        <f>'Chapter 2'!K226</f>
        <v>1</v>
      </c>
      <c r="I265" s="11"/>
      <c r="J265" s="11" t="b">
        <v>0</v>
      </c>
      <c r="K265" s="11"/>
      <c r="L265" s="11"/>
      <c r="M265" s="11"/>
      <c r="N265" s="11" t="b">
        <v>0</v>
      </c>
      <c r="O265" s="11" t="b">
        <v>0</v>
      </c>
      <c r="P265" s="11" t="b">
        <v>0</v>
      </c>
      <c r="Q265" s="11"/>
      <c r="R265" s="16"/>
      <c r="T265" t="b">
        <f t="shared" ref="T265:W267" si="399">IF(I217="",$H217,I217)</f>
        <v>0</v>
      </c>
      <c r="U265" t="b">
        <f t="shared" si="399"/>
        <v>0</v>
      </c>
      <c r="V265" t="b">
        <f t="shared" si="399"/>
        <v>0</v>
      </c>
      <c r="W265" t="b">
        <f t="shared" si="399"/>
        <v>0</v>
      </c>
      <c r="X265" t="b">
        <f t="shared" ref="X265:X267" si="400">IF(M217="",$H217,M217)</f>
        <v>0</v>
      </c>
      <c r="Y265" t="b">
        <f t="shared" ref="Y265:AB267" si="401">IF(N217="",$H217,N217)</f>
        <v>0</v>
      </c>
      <c r="Z265" t="b">
        <f t="shared" si="401"/>
        <v>0</v>
      </c>
      <c r="AA265" t="b">
        <f t="shared" si="401"/>
        <v>0</v>
      </c>
      <c r="AB265" t="b">
        <f t="shared" si="401"/>
        <v>0</v>
      </c>
      <c r="AC265" t="b">
        <v>0</v>
      </c>
      <c r="BF265" t="str">
        <f>BF264</f>
        <v>Q2.36</v>
      </c>
      <c r="BG265" s="30" t="str">
        <f t="shared" si="389"/>
        <v>Q2.36PRAVDA</v>
      </c>
      <c r="BH265" t="b">
        <f t="shared" si="393"/>
        <v>1</v>
      </c>
      <c r="BI265" s="1" t="s">
        <v>364</v>
      </c>
    </row>
    <row r="266" spans="7:62" x14ac:dyDescent="0.2">
      <c r="H266" t="b">
        <f>'Chapter 2'!K227</f>
        <v>0</v>
      </c>
      <c r="I266" s="11"/>
      <c r="J266" s="11" t="b">
        <v>1</v>
      </c>
      <c r="K266" s="11"/>
      <c r="L266" s="11"/>
      <c r="M266" s="11"/>
      <c r="N266" s="11" t="b">
        <v>1</v>
      </c>
      <c r="O266" s="11" t="b">
        <v>1</v>
      </c>
      <c r="P266" s="11" t="b">
        <v>1</v>
      </c>
      <c r="Q266" s="11"/>
      <c r="R266" s="16"/>
      <c r="T266" t="b">
        <f t="shared" si="399"/>
        <v>1</v>
      </c>
      <c r="U266" t="b">
        <f t="shared" si="399"/>
        <v>1</v>
      </c>
      <c r="V266" t="b">
        <f t="shared" si="399"/>
        <v>1</v>
      </c>
      <c r="W266" t="b">
        <f t="shared" si="399"/>
        <v>1</v>
      </c>
      <c r="X266" t="b">
        <f t="shared" si="400"/>
        <v>1</v>
      </c>
      <c r="Y266" t="b">
        <f t="shared" si="401"/>
        <v>1</v>
      </c>
      <c r="Z266" t="b">
        <f t="shared" si="401"/>
        <v>1</v>
      </c>
      <c r="AA266" t="b">
        <f t="shared" si="401"/>
        <v>1</v>
      </c>
      <c r="AB266" t="b">
        <f t="shared" si="401"/>
        <v>1</v>
      </c>
      <c r="AC266" t="b">
        <v>0</v>
      </c>
      <c r="BF266" t="str">
        <f>BF265</f>
        <v>Q2.36</v>
      </c>
      <c r="BG266" s="30" t="str">
        <f t="shared" si="389"/>
        <v>Q2.36NEPRAVDA</v>
      </c>
      <c r="BH266" t="b">
        <f t="shared" si="393"/>
        <v>0</v>
      </c>
      <c r="BI266" s="1" t="s">
        <v>187</v>
      </c>
    </row>
    <row r="267" spans="7:62" x14ac:dyDescent="0.2">
      <c r="H267" t="b">
        <f>'Chapter 2'!K228</f>
        <v>0</v>
      </c>
      <c r="I267" s="11"/>
      <c r="J267" s="11" t="b">
        <v>0</v>
      </c>
      <c r="K267" s="11"/>
      <c r="L267" s="11"/>
      <c r="M267" s="11"/>
      <c r="N267" s="11" t="b">
        <v>0</v>
      </c>
      <c r="O267" s="11" t="b">
        <v>0</v>
      </c>
      <c r="P267" s="11" t="b">
        <v>0</v>
      </c>
      <c r="Q267" s="11"/>
      <c r="R267" s="16"/>
      <c r="T267" t="b">
        <f t="shared" si="399"/>
        <v>0</v>
      </c>
      <c r="U267" t="b">
        <f t="shared" si="399"/>
        <v>0</v>
      </c>
      <c r="V267" t="b">
        <f t="shared" si="399"/>
        <v>0</v>
      </c>
      <c r="W267" t="b">
        <f t="shared" si="399"/>
        <v>0</v>
      </c>
      <c r="X267" t="b">
        <f t="shared" si="400"/>
        <v>0</v>
      </c>
      <c r="Y267" t="b">
        <f t="shared" si="401"/>
        <v>0</v>
      </c>
      <c r="Z267" t="b">
        <f t="shared" si="401"/>
        <v>0</v>
      </c>
      <c r="AA267" t="b">
        <f t="shared" si="401"/>
        <v>0</v>
      </c>
      <c r="AB267" t="b">
        <f t="shared" si="401"/>
        <v>0</v>
      </c>
      <c r="AC267" t="b">
        <v>0</v>
      </c>
      <c r="BF267" t="str">
        <f>BF266</f>
        <v>Q2.36</v>
      </c>
      <c r="BG267" s="30" t="str">
        <f t="shared" si="389"/>
        <v>Q2.36NEPRAVDA</v>
      </c>
      <c r="BH267" t="b">
        <f t="shared" si="393"/>
        <v>0</v>
      </c>
      <c r="BI267" s="1" t="s">
        <v>204</v>
      </c>
    </row>
    <row r="268" spans="7:62" x14ac:dyDescent="0.2">
      <c r="G268" t="str">
        <f>B160</f>
        <v>Q2.37</v>
      </c>
      <c r="H268" t="b">
        <f>'Chapter 2'!K231</f>
        <v>0</v>
      </c>
      <c r="I268" s="11"/>
      <c r="J268" s="11" t="b">
        <v>0</v>
      </c>
      <c r="K268" s="11"/>
      <c r="L268" s="11"/>
      <c r="M268" s="11"/>
      <c r="N268" s="11" t="b">
        <v>0</v>
      </c>
      <c r="O268" s="11" t="b">
        <v>0</v>
      </c>
      <c r="P268" s="11" t="b">
        <v>0</v>
      </c>
      <c r="Q268" s="11"/>
      <c r="R268" s="16"/>
      <c r="BF268" t="str">
        <f>G268</f>
        <v>Q2.37</v>
      </c>
      <c r="BG268" s="30" t="str">
        <f t="shared" si="389"/>
        <v>Q2.37NEPRAVDA</v>
      </c>
      <c r="BH268" t="b">
        <f t="shared" si="393"/>
        <v>0</v>
      </c>
      <c r="BI268" s="1" t="s">
        <v>365</v>
      </c>
    </row>
    <row r="269" spans="7:62" x14ac:dyDescent="0.2">
      <c r="H269" t="b">
        <f>'Chapter 2'!K232</f>
        <v>1</v>
      </c>
      <c r="I269" s="11"/>
      <c r="J269" s="11" t="b">
        <v>0</v>
      </c>
      <c r="K269" s="11"/>
      <c r="L269" s="11"/>
      <c r="M269" s="11"/>
      <c r="N269" s="11" t="b">
        <v>0</v>
      </c>
      <c r="O269" s="11" t="b">
        <v>0</v>
      </c>
      <c r="P269" s="11" t="b">
        <v>0</v>
      </c>
      <c r="Q269" s="11"/>
      <c r="R269" s="16"/>
      <c r="BF269" t="str">
        <f>BF268</f>
        <v>Q2.37</v>
      </c>
      <c r="BG269" s="30" t="str">
        <f t="shared" si="389"/>
        <v>Q2.37PRAVDA</v>
      </c>
      <c r="BH269" t="b">
        <f t="shared" si="393"/>
        <v>1</v>
      </c>
      <c r="BI269" s="1" t="s">
        <v>366</v>
      </c>
    </row>
    <row r="270" spans="7:62" x14ac:dyDescent="0.2">
      <c r="H270" t="b">
        <f>'Chapter 2'!K233</f>
        <v>0</v>
      </c>
      <c r="I270" s="11"/>
      <c r="J270" s="11" t="b">
        <v>1</v>
      </c>
      <c r="K270" s="11"/>
      <c r="L270" s="11"/>
      <c r="M270" s="11"/>
      <c r="N270" s="11" t="b">
        <v>1</v>
      </c>
      <c r="O270" s="11" t="b">
        <v>1</v>
      </c>
      <c r="P270" s="11" t="b">
        <v>1</v>
      </c>
      <c r="Q270" s="11"/>
      <c r="R270" s="16"/>
      <c r="BF270" t="str">
        <f>BF269</f>
        <v>Q2.37</v>
      </c>
      <c r="BG270" s="30" t="str">
        <f t="shared" si="389"/>
        <v>Q2.37NEPRAVDA</v>
      </c>
      <c r="BH270" t="b">
        <f t="shared" si="393"/>
        <v>0</v>
      </c>
      <c r="BI270" s="1" t="s">
        <v>188</v>
      </c>
    </row>
    <row r="271" spans="7:62" x14ac:dyDescent="0.2">
      <c r="H271" t="b">
        <f>'Chapter 2'!K234</f>
        <v>0</v>
      </c>
      <c r="I271" s="11"/>
      <c r="J271" s="11" t="b">
        <v>0</v>
      </c>
      <c r="K271" s="11"/>
      <c r="L271" s="11"/>
      <c r="M271" s="11"/>
      <c r="N271" s="11" t="b">
        <v>0</v>
      </c>
      <c r="O271" s="11" t="b">
        <v>0</v>
      </c>
      <c r="P271" s="11" t="b">
        <v>0</v>
      </c>
      <c r="Q271" s="11"/>
      <c r="R271" s="16"/>
      <c r="BF271" t="str">
        <f>BF270</f>
        <v>Q2.37</v>
      </c>
      <c r="BG271" s="30" t="str">
        <f t="shared" si="389"/>
        <v>Q2.37NEPRAVDA</v>
      </c>
      <c r="BH271" t="b">
        <f t="shared" si="393"/>
        <v>0</v>
      </c>
      <c r="BI271" s="1" t="s">
        <v>204</v>
      </c>
    </row>
    <row r="272" spans="7:62" x14ac:dyDescent="0.2">
      <c r="G272" t="str">
        <f>B161</f>
        <v>Q2.38</v>
      </c>
      <c r="H272" t="b">
        <f>'Chapter 2'!K237</f>
        <v>0</v>
      </c>
      <c r="I272" s="11"/>
      <c r="J272" s="11" t="b">
        <v>0</v>
      </c>
      <c r="K272" s="11"/>
      <c r="L272" s="11"/>
      <c r="M272" s="11"/>
      <c r="N272" s="11" t="b">
        <v>0</v>
      </c>
      <c r="O272" s="11" t="b">
        <v>0</v>
      </c>
      <c r="P272" s="11" t="b">
        <v>0</v>
      </c>
      <c r="Q272" s="11"/>
      <c r="R272" s="16"/>
      <c r="S272" t="str">
        <f>G220</f>
        <v>Q2.25</v>
      </c>
      <c r="T272" t="b">
        <f t="shared" ref="T272:AB272" si="402">IF(I220="",$H220,I220)</f>
        <v>0</v>
      </c>
      <c r="U272" t="b">
        <f t="shared" si="402"/>
        <v>0</v>
      </c>
      <c r="V272" t="b">
        <f t="shared" si="402"/>
        <v>0</v>
      </c>
      <c r="W272" t="b">
        <f t="shared" si="402"/>
        <v>0</v>
      </c>
      <c r="X272" t="b">
        <f t="shared" si="402"/>
        <v>0</v>
      </c>
      <c r="Y272" t="b">
        <f t="shared" si="402"/>
        <v>0</v>
      </c>
      <c r="Z272" t="b">
        <f t="shared" si="402"/>
        <v>0</v>
      </c>
      <c r="AA272" t="b">
        <f t="shared" si="402"/>
        <v>0</v>
      </c>
      <c r="AB272" t="b">
        <f t="shared" si="402"/>
        <v>0</v>
      </c>
      <c r="AC272" t="b">
        <v>0</v>
      </c>
      <c r="BF272" t="str">
        <f>G272</f>
        <v>Q2.38</v>
      </c>
      <c r="BG272" s="30" t="str">
        <f t="shared" si="389"/>
        <v>Q2.38NEPRAVDA</v>
      </c>
      <c r="BH272" t="b">
        <f t="shared" si="393"/>
        <v>0</v>
      </c>
      <c r="BI272" s="1" t="s">
        <v>320</v>
      </c>
    </row>
    <row r="273" spans="7:61" x14ac:dyDescent="0.2">
      <c r="H273" t="b">
        <f>'Chapter 2'!K238</f>
        <v>0</v>
      </c>
      <c r="I273" s="11"/>
      <c r="J273" s="11" t="b">
        <v>0</v>
      </c>
      <c r="K273" s="11"/>
      <c r="L273" s="11"/>
      <c r="M273" s="11"/>
      <c r="N273" s="11" t="b">
        <v>0</v>
      </c>
      <c r="O273" s="11" t="b">
        <v>0</v>
      </c>
      <c r="P273" s="11" t="b">
        <v>0</v>
      </c>
      <c r="Q273" s="11"/>
      <c r="R273" s="16"/>
      <c r="T273" t="b">
        <f t="shared" ref="T273:W275" si="403">IF(I221="",$H221,I221)</f>
        <v>0</v>
      </c>
      <c r="U273" t="b">
        <f t="shared" si="403"/>
        <v>0</v>
      </c>
      <c r="V273" t="b">
        <f t="shared" si="403"/>
        <v>0</v>
      </c>
      <c r="W273" t="b">
        <f t="shared" si="403"/>
        <v>0</v>
      </c>
      <c r="X273" t="b">
        <f t="shared" ref="X273:X275" si="404">IF(M221="",$H221,M221)</f>
        <v>0</v>
      </c>
      <c r="Y273" t="b">
        <f t="shared" ref="Y273:AB275" si="405">IF(N221="",$H221,N221)</f>
        <v>0</v>
      </c>
      <c r="Z273" t="b">
        <f t="shared" si="405"/>
        <v>0</v>
      </c>
      <c r="AA273" t="b">
        <f t="shared" si="405"/>
        <v>0</v>
      </c>
      <c r="AB273" t="b">
        <f t="shared" si="405"/>
        <v>0</v>
      </c>
      <c r="AC273" t="b">
        <v>0</v>
      </c>
      <c r="BF273" t="str">
        <f>BF272</f>
        <v>Q2.38</v>
      </c>
      <c r="BG273" s="30" t="str">
        <f t="shared" si="389"/>
        <v>Q2.38NEPRAVDA</v>
      </c>
      <c r="BH273" t="b">
        <f t="shared" si="393"/>
        <v>0</v>
      </c>
      <c r="BI273" s="1" t="s">
        <v>480</v>
      </c>
    </row>
    <row r="274" spans="7:61" x14ac:dyDescent="0.2">
      <c r="H274" t="b">
        <f>'Chapter 2'!K239</f>
        <v>1</v>
      </c>
      <c r="I274" s="11"/>
      <c r="J274" s="11" t="b">
        <v>1</v>
      </c>
      <c r="K274" s="11"/>
      <c r="L274" s="11"/>
      <c r="M274" s="11"/>
      <c r="N274" s="11" t="b">
        <v>1</v>
      </c>
      <c r="O274" s="11" t="b">
        <v>1</v>
      </c>
      <c r="P274" s="11" t="b">
        <v>1</v>
      </c>
      <c r="Q274" s="11"/>
      <c r="R274" s="16"/>
      <c r="T274" t="b">
        <f t="shared" si="403"/>
        <v>1</v>
      </c>
      <c r="U274" t="b">
        <f t="shared" si="403"/>
        <v>1</v>
      </c>
      <c r="V274" t="b">
        <f t="shared" si="403"/>
        <v>1</v>
      </c>
      <c r="W274" t="b">
        <f t="shared" si="403"/>
        <v>1</v>
      </c>
      <c r="X274" t="b">
        <f t="shared" si="404"/>
        <v>1</v>
      </c>
      <c r="Y274" t="b">
        <f t="shared" si="405"/>
        <v>1</v>
      </c>
      <c r="Z274" t="b">
        <f t="shared" si="405"/>
        <v>1</v>
      </c>
      <c r="AA274" t="b">
        <f t="shared" si="405"/>
        <v>1</v>
      </c>
      <c r="AB274" t="b">
        <f t="shared" si="405"/>
        <v>1</v>
      </c>
      <c r="AC274" t="b">
        <v>0</v>
      </c>
      <c r="BF274" t="str">
        <f>BF273</f>
        <v>Q2.38</v>
      </c>
      <c r="BG274" s="30" t="str">
        <f t="shared" si="389"/>
        <v>Q2.38PRAVDA</v>
      </c>
      <c r="BH274" t="b">
        <f t="shared" si="393"/>
        <v>1</v>
      </c>
      <c r="BI274" s="1" t="s">
        <v>367</v>
      </c>
    </row>
    <row r="275" spans="7:61" x14ac:dyDescent="0.2">
      <c r="H275" t="b">
        <f>'Chapter 2'!K240</f>
        <v>0</v>
      </c>
      <c r="I275" s="11"/>
      <c r="J275" s="11" t="b">
        <v>0</v>
      </c>
      <c r="K275" s="11"/>
      <c r="L275" s="11"/>
      <c r="M275" s="11"/>
      <c r="N275" s="11" t="b">
        <v>0</v>
      </c>
      <c r="O275" s="11" t="b">
        <v>0</v>
      </c>
      <c r="P275" s="11" t="b">
        <v>0</v>
      </c>
      <c r="Q275" s="11"/>
      <c r="R275" s="16"/>
      <c r="T275" t="b">
        <f t="shared" si="403"/>
        <v>0</v>
      </c>
      <c r="U275" t="b">
        <f t="shared" si="403"/>
        <v>0</v>
      </c>
      <c r="V275" t="b">
        <f t="shared" si="403"/>
        <v>0</v>
      </c>
      <c r="W275" t="b">
        <f t="shared" si="403"/>
        <v>0</v>
      </c>
      <c r="X275" t="b">
        <f t="shared" si="404"/>
        <v>0</v>
      </c>
      <c r="Y275" t="b">
        <f t="shared" si="405"/>
        <v>0</v>
      </c>
      <c r="Z275" t="b">
        <f t="shared" si="405"/>
        <v>0</v>
      </c>
      <c r="AA275" t="b">
        <f t="shared" si="405"/>
        <v>0</v>
      </c>
      <c r="AB275" t="b">
        <f t="shared" si="405"/>
        <v>0</v>
      </c>
      <c r="AC275" t="b">
        <v>0</v>
      </c>
      <c r="BF275" t="str">
        <f>BF274</f>
        <v>Q2.38</v>
      </c>
      <c r="BG275" s="30" t="str">
        <f t="shared" si="389"/>
        <v>Q2.38NEPRAVDA</v>
      </c>
      <c r="BH275" t="b">
        <f t="shared" si="393"/>
        <v>0</v>
      </c>
      <c r="BI275" s="1" t="s">
        <v>204</v>
      </c>
    </row>
    <row r="276" spans="7:61" x14ac:dyDescent="0.2">
      <c r="G276" t="str">
        <f>B162</f>
        <v>Q2.39</v>
      </c>
      <c r="H276" t="b">
        <f>'Chapter 2'!K243</f>
        <v>0</v>
      </c>
      <c r="I276" s="11"/>
      <c r="J276" s="11" t="b">
        <v>0</v>
      </c>
      <c r="K276" s="11"/>
      <c r="L276" s="11"/>
      <c r="M276" s="11"/>
      <c r="N276" s="11" t="b">
        <v>0</v>
      </c>
      <c r="O276" s="11" t="b">
        <v>0</v>
      </c>
      <c r="P276" s="11" t="b">
        <v>0</v>
      </c>
      <c r="Q276" s="11"/>
      <c r="R276" s="16"/>
      <c r="BF276" t="str">
        <f>G276</f>
        <v>Q2.39</v>
      </c>
      <c r="BG276" s="30" t="str">
        <f t="shared" si="389"/>
        <v>Q2.39NEPRAVDA</v>
      </c>
      <c r="BH276" t="b">
        <f t="shared" si="393"/>
        <v>0</v>
      </c>
      <c r="BI276" s="1" t="s">
        <v>189</v>
      </c>
    </row>
    <row r="277" spans="7:61" x14ac:dyDescent="0.2">
      <c r="H277" t="b">
        <f>'Chapter 2'!K244</f>
        <v>0</v>
      </c>
      <c r="I277" s="11"/>
      <c r="J277" s="11" t="b">
        <v>0</v>
      </c>
      <c r="K277" s="11"/>
      <c r="L277" s="11"/>
      <c r="M277" s="11"/>
      <c r="N277" s="11" t="b">
        <v>0</v>
      </c>
      <c r="O277" s="11" t="b">
        <v>0</v>
      </c>
      <c r="P277" s="11" t="b">
        <v>0</v>
      </c>
      <c r="Q277" s="11"/>
      <c r="R277" s="16"/>
      <c r="BF277" t="str">
        <f>BF276</f>
        <v>Q2.39</v>
      </c>
      <c r="BG277" s="30" t="str">
        <f t="shared" si="389"/>
        <v>Q2.39NEPRAVDA</v>
      </c>
      <c r="BH277" t="b">
        <f t="shared" si="393"/>
        <v>0</v>
      </c>
      <c r="BI277" s="1" t="s">
        <v>282</v>
      </c>
    </row>
    <row r="278" spans="7:61" x14ac:dyDescent="0.2">
      <c r="H278" t="b">
        <f>'Chapter 2'!K245</f>
        <v>1</v>
      </c>
      <c r="I278" s="11"/>
      <c r="J278" s="11" t="b">
        <v>1</v>
      </c>
      <c r="K278" s="11"/>
      <c r="L278" s="11"/>
      <c r="M278" s="11"/>
      <c r="N278" s="11" t="b">
        <v>1</v>
      </c>
      <c r="O278" s="11" t="b">
        <v>1</v>
      </c>
      <c r="P278" s="11" t="b">
        <v>1</v>
      </c>
      <c r="Q278" s="11"/>
      <c r="R278" s="16"/>
      <c r="S278" t="str">
        <f>G224</f>
        <v>Q2.26</v>
      </c>
      <c r="T278" t="b">
        <f t="shared" ref="T278:AB278" si="406">IF(I224="",$H224,I224)</f>
        <v>0</v>
      </c>
      <c r="U278" t="b">
        <f t="shared" si="406"/>
        <v>0</v>
      </c>
      <c r="V278" t="b">
        <f t="shared" si="406"/>
        <v>0</v>
      </c>
      <c r="W278" t="b">
        <f t="shared" si="406"/>
        <v>0</v>
      </c>
      <c r="X278" t="b">
        <f t="shared" si="406"/>
        <v>0</v>
      </c>
      <c r="Y278" t="b">
        <f t="shared" si="406"/>
        <v>0</v>
      </c>
      <c r="Z278" t="b">
        <f t="shared" si="406"/>
        <v>0</v>
      </c>
      <c r="AA278" t="b">
        <f t="shared" si="406"/>
        <v>0</v>
      </c>
      <c r="AB278" t="b">
        <f t="shared" si="406"/>
        <v>0</v>
      </c>
      <c r="AC278" t="b">
        <v>0</v>
      </c>
      <c r="BF278" t="str">
        <f>BF277</f>
        <v>Q2.39</v>
      </c>
      <c r="BG278" s="30" t="str">
        <f t="shared" si="389"/>
        <v>Q2.39PRAVDA</v>
      </c>
      <c r="BH278" t="b">
        <f t="shared" si="393"/>
        <v>1</v>
      </c>
      <c r="BI278" s="1" t="s">
        <v>283</v>
      </c>
    </row>
    <row r="279" spans="7:61" x14ac:dyDescent="0.2">
      <c r="H279" t="b">
        <f>'Chapter 2'!K246</f>
        <v>0</v>
      </c>
      <c r="I279" s="11"/>
      <c r="J279" s="11" t="b">
        <v>0</v>
      </c>
      <c r="K279" s="11"/>
      <c r="L279" s="11"/>
      <c r="M279" s="11"/>
      <c r="N279" s="11" t="b">
        <v>0</v>
      </c>
      <c r="O279" s="11" t="b">
        <v>0</v>
      </c>
      <c r="P279" s="11" t="b">
        <v>0</v>
      </c>
      <c r="Q279" s="11"/>
      <c r="R279" s="16"/>
      <c r="T279" t="b">
        <f t="shared" ref="T279:W281" si="407">IF(I225="",$H225,I225)</f>
        <v>0</v>
      </c>
      <c r="U279" t="b">
        <f t="shared" si="407"/>
        <v>0</v>
      </c>
      <c r="V279" t="b">
        <f t="shared" si="407"/>
        <v>0</v>
      </c>
      <c r="W279" t="b">
        <f t="shared" si="407"/>
        <v>0</v>
      </c>
      <c r="X279" t="b">
        <f t="shared" ref="X279:X281" si="408">IF(M225="",$H225,M225)</f>
        <v>0</v>
      </c>
      <c r="Y279" t="b">
        <f t="shared" ref="Y279:AB281" si="409">IF(N225="",$H225,N225)</f>
        <v>0</v>
      </c>
      <c r="Z279" t="b">
        <f t="shared" si="409"/>
        <v>0</v>
      </c>
      <c r="AA279" t="b">
        <f t="shared" si="409"/>
        <v>0</v>
      </c>
      <c r="AB279" t="b">
        <f t="shared" si="409"/>
        <v>0</v>
      </c>
      <c r="AC279" t="b">
        <v>0</v>
      </c>
      <c r="BF279" t="str">
        <f>BF278</f>
        <v>Q2.39</v>
      </c>
      <c r="BG279" s="30" t="str">
        <f t="shared" si="389"/>
        <v>Q2.39NEPRAVDA</v>
      </c>
      <c r="BH279" t="b">
        <f t="shared" si="393"/>
        <v>0</v>
      </c>
      <c r="BI279" s="1" t="s">
        <v>204</v>
      </c>
    </row>
    <row r="280" spans="7:61" x14ac:dyDescent="0.2">
      <c r="G280" t="str">
        <f>B163</f>
        <v>Q2.40</v>
      </c>
      <c r="H280" t="b">
        <f>'Chapter 2'!K249</f>
        <v>0</v>
      </c>
      <c r="I280" s="11"/>
      <c r="J280" s="11" t="b">
        <v>0</v>
      </c>
      <c r="K280" s="11"/>
      <c r="L280" s="11"/>
      <c r="M280" s="11"/>
      <c r="N280" s="11" t="b">
        <v>0</v>
      </c>
      <c r="O280" s="11" t="b">
        <v>0</v>
      </c>
      <c r="P280" s="11" t="b">
        <v>0</v>
      </c>
      <c r="Q280" s="11"/>
      <c r="R280" s="16"/>
      <c r="T280" t="b">
        <f t="shared" si="407"/>
        <v>0</v>
      </c>
      <c r="U280" t="b">
        <f t="shared" si="407"/>
        <v>0</v>
      </c>
      <c r="V280" t="b">
        <f t="shared" si="407"/>
        <v>0</v>
      </c>
      <c r="W280" t="b">
        <f t="shared" si="407"/>
        <v>0</v>
      </c>
      <c r="X280" t="b">
        <f t="shared" si="408"/>
        <v>0</v>
      </c>
      <c r="Y280" t="b">
        <f t="shared" si="409"/>
        <v>0</v>
      </c>
      <c r="Z280" t="b">
        <f t="shared" si="409"/>
        <v>0</v>
      </c>
      <c r="AA280" t="b">
        <f t="shared" si="409"/>
        <v>0</v>
      </c>
      <c r="AB280" t="b">
        <f t="shared" si="409"/>
        <v>0</v>
      </c>
      <c r="AC280" t="b">
        <v>0</v>
      </c>
      <c r="BF280" t="str">
        <f>G280</f>
        <v>Q2.40</v>
      </c>
      <c r="BG280" s="30" t="str">
        <f t="shared" si="389"/>
        <v>Q2.40NEPRAVDA</v>
      </c>
      <c r="BH280" t="b">
        <f t="shared" si="393"/>
        <v>0</v>
      </c>
      <c r="BI280" s="1" t="s">
        <v>189</v>
      </c>
    </row>
    <row r="281" spans="7:61" x14ac:dyDescent="0.2">
      <c r="H281" t="b">
        <f>'Chapter 2'!K250</f>
        <v>0</v>
      </c>
      <c r="I281" s="11"/>
      <c r="J281" s="11" t="b">
        <v>0</v>
      </c>
      <c r="K281" s="11"/>
      <c r="L281" s="11"/>
      <c r="M281" s="11"/>
      <c r="N281" s="11" t="b">
        <v>0</v>
      </c>
      <c r="O281" s="11" t="b">
        <v>0</v>
      </c>
      <c r="P281" s="11" t="b">
        <v>0</v>
      </c>
      <c r="Q281" s="11"/>
      <c r="R281" s="16"/>
      <c r="T281" t="b">
        <f t="shared" si="407"/>
        <v>1</v>
      </c>
      <c r="U281" t="b">
        <f t="shared" si="407"/>
        <v>1</v>
      </c>
      <c r="V281" t="b">
        <f t="shared" si="407"/>
        <v>1</v>
      </c>
      <c r="W281" t="b">
        <f t="shared" si="407"/>
        <v>1</v>
      </c>
      <c r="X281" t="b">
        <f t="shared" si="408"/>
        <v>1</v>
      </c>
      <c r="Y281" t="b">
        <f t="shared" si="409"/>
        <v>1</v>
      </c>
      <c r="Z281" t="b">
        <f t="shared" si="409"/>
        <v>1</v>
      </c>
      <c r="AA281" t="b">
        <f t="shared" si="409"/>
        <v>1</v>
      </c>
      <c r="AB281" t="b">
        <f t="shared" si="409"/>
        <v>1</v>
      </c>
      <c r="AC281" t="b">
        <v>0</v>
      </c>
      <c r="BF281" t="str">
        <f>BF280</f>
        <v>Q2.40</v>
      </c>
      <c r="BG281" s="30" t="str">
        <f t="shared" si="389"/>
        <v>Q2.40NEPRAVDA</v>
      </c>
      <c r="BH281" t="b">
        <f t="shared" si="393"/>
        <v>0</v>
      </c>
      <c r="BI281" s="1" t="s">
        <v>282</v>
      </c>
    </row>
    <row r="282" spans="7:61" x14ac:dyDescent="0.2">
      <c r="H282" t="b">
        <f>'Chapter 2'!K251</f>
        <v>1</v>
      </c>
      <c r="I282" s="11"/>
      <c r="J282" s="11" t="b">
        <v>1</v>
      </c>
      <c r="K282" s="11"/>
      <c r="L282" s="11"/>
      <c r="M282" s="11"/>
      <c r="N282" s="11" t="b">
        <v>1</v>
      </c>
      <c r="O282" s="11" t="b">
        <v>1</v>
      </c>
      <c r="P282" s="11" t="b">
        <v>1</v>
      </c>
      <c r="Q282" s="11"/>
      <c r="R282" s="16"/>
      <c r="BF282" t="str">
        <f>BF281</f>
        <v>Q2.40</v>
      </c>
      <c r="BG282" s="30" t="str">
        <f t="shared" si="389"/>
        <v>Q2.40PRAVDA</v>
      </c>
      <c r="BH282" t="b">
        <f t="shared" si="393"/>
        <v>1</v>
      </c>
      <c r="BI282" s="1" t="s">
        <v>368</v>
      </c>
    </row>
    <row r="283" spans="7:61" x14ac:dyDescent="0.2">
      <c r="H283" t="b">
        <f>'Chapter 2'!K252</f>
        <v>0</v>
      </c>
      <c r="I283" s="11"/>
      <c r="J283" s="11" t="b">
        <v>0</v>
      </c>
      <c r="K283" s="11"/>
      <c r="L283" s="11"/>
      <c r="M283" s="11"/>
      <c r="N283" s="11" t="b">
        <v>0</v>
      </c>
      <c r="O283" s="11" t="b">
        <v>0</v>
      </c>
      <c r="P283" s="11" t="b">
        <v>0</v>
      </c>
      <c r="Q283" s="11"/>
      <c r="R283" s="16"/>
      <c r="BF283" t="str">
        <f>BF282</f>
        <v>Q2.40</v>
      </c>
      <c r="BG283" s="30" t="str">
        <f t="shared" si="389"/>
        <v>Q2.40NEPRAVDA</v>
      </c>
      <c r="BH283" t="b">
        <f t="shared" si="393"/>
        <v>0</v>
      </c>
      <c r="BI283" s="1" t="s">
        <v>204</v>
      </c>
    </row>
    <row r="284" spans="7:61" x14ac:dyDescent="0.2">
      <c r="G284" t="str">
        <f>B164</f>
        <v>Q2.41</v>
      </c>
      <c r="H284" t="b">
        <f>'Chapter 2'!K255</f>
        <v>0</v>
      </c>
      <c r="I284" s="11"/>
      <c r="J284" s="11" t="b">
        <v>0</v>
      </c>
      <c r="K284" s="11"/>
      <c r="L284" s="11"/>
      <c r="M284" s="11"/>
      <c r="N284" s="11" t="b">
        <v>0</v>
      </c>
      <c r="O284" s="11" t="b">
        <v>0</v>
      </c>
      <c r="P284" s="11" t="b">
        <v>0</v>
      </c>
      <c r="Q284" s="11"/>
      <c r="R284" s="16"/>
      <c r="BF284" t="str">
        <f>G284</f>
        <v>Q2.41</v>
      </c>
      <c r="BG284" s="30" t="str">
        <f t="shared" si="389"/>
        <v>Q2.41NEPRAVDA</v>
      </c>
      <c r="BH284" t="b">
        <f t="shared" si="393"/>
        <v>0</v>
      </c>
      <c r="BI284" s="1" t="s">
        <v>369</v>
      </c>
    </row>
    <row r="285" spans="7:61" x14ac:dyDescent="0.2">
      <c r="H285" t="b">
        <f>'Chapter 2'!K256</f>
        <v>1</v>
      </c>
      <c r="I285" s="11"/>
      <c r="J285" s="11" t="b">
        <v>0</v>
      </c>
      <c r="K285" s="11"/>
      <c r="L285" s="11"/>
      <c r="M285" s="11"/>
      <c r="N285" s="11" t="b">
        <v>0</v>
      </c>
      <c r="O285" s="11" t="b">
        <v>0</v>
      </c>
      <c r="P285" s="11" t="b">
        <v>0</v>
      </c>
      <c r="Q285" s="11"/>
      <c r="R285" s="16"/>
      <c r="BF285" t="str">
        <f>BF284</f>
        <v>Q2.41</v>
      </c>
      <c r="BG285" s="30" t="str">
        <f t="shared" si="389"/>
        <v>Q2.41PRAVDA</v>
      </c>
      <c r="BH285" t="b">
        <f t="shared" si="393"/>
        <v>1</v>
      </c>
      <c r="BI285" s="1" t="s">
        <v>284</v>
      </c>
    </row>
    <row r="286" spans="7:61" x14ac:dyDescent="0.2">
      <c r="H286" t="b">
        <f>'Chapter 2'!K257</f>
        <v>0</v>
      </c>
      <c r="I286" s="11"/>
      <c r="J286" s="11" t="b">
        <v>1</v>
      </c>
      <c r="K286" s="11"/>
      <c r="L286" s="11"/>
      <c r="M286" s="11"/>
      <c r="N286" s="11" t="b">
        <v>1</v>
      </c>
      <c r="O286" s="11" t="b">
        <v>1</v>
      </c>
      <c r="P286" s="11" t="b">
        <v>1</v>
      </c>
      <c r="Q286" s="11"/>
      <c r="R286" s="16"/>
      <c r="S286" t="str">
        <f>G228</f>
        <v>Q2.27</v>
      </c>
      <c r="T286" t="b">
        <f t="shared" ref="T286:AB286" si="410">IF(I228="",$H228,I228)</f>
        <v>0</v>
      </c>
      <c r="U286" t="b">
        <f t="shared" si="410"/>
        <v>0</v>
      </c>
      <c r="V286" t="b">
        <f t="shared" si="410"/>
        <v>0</v>
      </c>
      <c r="W286" t="b">
        <f t="shared" si="410"/>
        <v>0</v>
      </c>
      <c r="X286" t="b">
        <f t="shared" si="410"/>
        <v>0</v>
      </c>
      <c r="Y286" t="b">
        <f t="shared" si="410"/>
        <v>0</v>
      </c>
      <c r="Z286" t="b">
        <f t="shared" si="410"/>
        <v>0</v>
      </c>
      <c r="AA286" t="b">
        <f t="shared" si="410"/>
        <v>0</v>
      </c>
      <c r="AB286" t="b">
        <f t="shared" si="410"/>
        <v>0</v>
      </c>
      <c r="AC286" t="b">
        <v>0</v>
      </c>
      <c r="BF286" t="str">
        <f>BF285</f>
        <v>Q2.41</v>
      </c>
      <c r="BG286" s="30" t="str">
        <f t="shared" si="389"/>
        <v>Q2.41NEPRAVDA</v>
      </c>
      <c r="BH286" t="b">
        <f t="shared" si="393"/>
        <v>0</v>
      </c>
      <c r="BI286" s="1" t="s">
        <v>283</v>
      </c>
    </row>
    <row r="287" spans="7:61" x14ac:dyDescent="0.2">
      <c r="H287" t="b">
        <f>'Chapter 2'!K258</f>
        <v>0</v>
      </c>
      <c r="I287" s="11"/>
      <c r="J287" s="11" t="b">
        <v>0</v>
      </c>
      <c r="K287" s="11"/>
      <c r="L287" s="11"/>
      <c r="M287" s="11"/>
      <c r="N287" s="11" t="b">
        <v>0</v>
      </c>
      <c r="O287" s="11" t="b">
        <v>0</v>
      </c>
      <c r="P287" s="11" t="b">
        <v>0</v>
      </c>
      <c r="Q287" s="11"/>
      <c r="R287" s="16"/>
      <c r="T287" t="b">
        <f t="shared" ref="T287:W289" si="411">IF(I229="",$H229,I229)</f>
        <v>0</v>
      </c>
      <c r="U287" t="b">
        <f t="shared" si="411"/>
        <v>0</v>
      </c>
      <c r="V287" t="b">
        <f t="shared" si="411"/>
        <v>0</v>
      </c>
      <c r="W287" t="b">
        <f t="shared" si="411"/>
        <v>0</v>
      </c>
      <c r="X287" t="b">
        <f t="shared" ref="X287:X289" si="412">IF(M229="",$H229,M229)</f>
        <v>0</v>
      </c>
      <c r="Y287" t="b">
        <f t="shared" ref="Y287:AB289" si="413">IF(N229="",$H229,N229)</f>
        <v>0</v>
      </c>
      <c r="Z287" t="b">
        <f t="shared" si="413"/>
        <v>0</v>
      </c>
      <c r="AA287" t="b">
        <f t="shared" si="413"/>
        <v>0</v>
      </c>
      <c r="AB287" t="b">
        <f t="shared" si="413"/>
        <v>0</v>
      </c>
      <c r="AC287" t="b">
        <v>0</v>
      </c>
      <c r="BF287" t="str">
        <f>BF286</f>
        <v>Q2.41</v>
      </c>
      <c r="BG287" s="30" t="str">
        <f t="shared" si="389"/>
        <v>Q2.41NEPRAVDA</v>
      </c>
      <c r="BH287" t="b">
        <f t="shared" si="393"/>
        <v>0</v>
      </c>
      <c r="BI287" s="1" t="s">
        <v>204</v>
      </c>
    </row>
    <row r="288" spans="7:61" x14ac:dyDescent="0.2">
      <c r="G288" t="str">
        <f>B165</f>
        <v>Q2.42</v>
      </c>
      <c r="H288" t="b">
        <f>'Chapter 2'!K261</f>
        <v>0</v>
      </c>
      <c r="I288" s="11"/>
      <c r="J288" s="11" t="b">
        <v>0</v>
      </c>
      <c r="K288" s="11"/>
      <c r="L288" s="11"/>
      <c r="M288" s="11"/>
      <c r="N288" s="11" t="b">
        <v>0</v>
      </c>
      <c r="O288" s="11" t="b">
        <v>0</v>
      </c>
      <c r="P288" s="11" t="b">
        <v>0</v>
      </c>
      <c r="Q288" s="11"/>
      <c r="R288" s="16"/>
      <c r="T288" t="b">
        <f t="shared" si="411"/>
        <v>0</v>
      </c>
      <c r="U288" t="b">
        <f t="shared" si="411"/>
        <v>0</v>
      </c>
      <c r="V288" t="b">
        <f t="shared" si="411"/>
        <v>0</v>
      </c>
      <c r="W288" t="b">
        <f t="shared" si="411"/>
        <v>0</v>
      </c>
      <c r="X288" t="b">
        <f t="shared" si="412"/>
        <v>0</v>
      </c>
      <c r="Y288" t="b">
        <f t="shared" si="413"/>
        <v>0</v>
      </c>
      <c r="Z288" t="b">
        <f t="shared" si="413"/>
        <v>0</v>
      </c>
      <c r="AA288" t="b">
        <f t="shared" si="413"/>
        <v>0</v>
      </c>
      <c r="AB288" t="b">
        <f t="shared" si="413"/>
        <v>0</v>
      </c>
      <c r="AC288" t="b">
        <v>0</v>
      </c>
      <c r="BF288" t="str">
        <f>G288</f>
        <v>Q2.42</v>
      </c>
      <c r="BG288" s="30" t="str">
        <f t="shared" si="389"/>
        <v>Q2.42NEPRAVDA</v>
      </c>
      <c r="BH288" t="b">
        <f t="shared" si="393"/>
        <v>0</v>
      </c>
      <c r="BI288" s="1" t="s">
        <v>370</v>
      </c>
    </row>
    <row r="289" spans="7:62" x14ac:dyDescent="0.2">
      <c r="H289" t="b">
        <f>'Chapter 2'!K262</f>
        <v>1</v>
      </c>
      <c r="I289" s="11"/>
      <c r="J289" s="11" t="b">
        <v>0</v>
      </c>
      <c r="K289" s="11"/>
      <c r="L289" s="11"/>
      <c r="M289" s="11"/>
      <c r="N289" s="11" t="b">
        <v>0</v>
      </c>
      <c r="O289" s="11" t="b">
        <v>0</v>
      </c>
      <c r="P289" s="11" t="b">
        <v>0</v>
      </c>
      <c r="Q289" s="11"/>
      <c r="R289" s="16"/>
      <c r="T289" t="b">
        <f t="shared" si="411"/>
        <v>1</v>
      </c>
      <c r="U289" t="b">
        <f t="shared" si="411"/>
        <v>1</v>
      </c>
      <c r="V289" t="b">
        <f t="shared" si="411"/>
        <v>1</v>
      </c>
      <c r="W289" t="b">
        <f t="shared" si="411"/>
        <v>1</v>
      </c>
      <c r="X289" t="b">
        <f t="shared" si="412"/>
        <v>1</v>
      </c>
      <c r="Y289" t="b">
        <f t="shared" si="413"/>
        <v>1</v>
      </c>
      <c r="Z289" t="b">
        <f t="shared" si="413"/>
        <v>1</v>
      </c>
      <c r="AA289" t="b">
        <f t="shared" si="413"/>
        <v>1</v>
      </c>
      <c r="AB289" t="b">
        <f t="shared" si="413"/>
        <v>1</v>
      </c>
      <c r="AC289" t="b">
        <v>0</v>
      </c>
      <c r="BF289" t="str">
        <f>BF288</f>
        <v>Q2.42</v>
      </c>
      <c r="BG289" s="30" t="str">
        <f t="shared" si="389"/>
        <v>Q2.42PRAVDA</v>
      </c>
      <c r="BH289" t="b">
        <f t="shared" si="393"/>
        <v>1</v>
      </c>
      <c r="BI289" s="1" t="s">
        <v>322</v>
      </c>
      <c r="BJ289" s="48"/>
    </row>
    <row r="290" spans="7:62" x14ac:dyDescent="0.2">
      <c r="H290" t="b">
        <f>'Chapter 2'!K263</f>
        <v>0</v>
      </c>
      <c r="I290" s="11"/>
      <c r="J290" s="11" t="b">
        <v>1</v>
      </c>
      <c r="K290" s="11"/>
      <c r="L290" s="11"/>
      <c r="M290" s="11"/>
      <c r="N290" s="11" t="b">
        <v>1</v>
      </c>
      <c r="O290" s="11" t="b">
        <v>1</v>
      </c>
      <c r="P290" s="11" t="b">
        <v>1</v>
      </c>
      <c r="Q290" s="11"/>
      <c r="R290" s="16"/>
      <c r="BF290" t="str">
        <f>BF289</f>
        <v>Q2.42</v>
      </c>
      <c r="BG290" s="30" t="str">
        <f t="shared" si="389"/>
        <v>Q2.42NEPRAVDA</v>
      </c>
      <c r="BH290" t="b">
        <f t="shared" si="393"/>
        <v>0</v>
      </c>
      <c r="BI290" s="1" t="s">
        <v>283</v>
      </c>
    </row>
    <row r="291" spans="7:62" x14ac:dyDescent="0.2">
      <c r="H291" t="b">
        <f>'Chapter 2'!K264</f>
        <v>0</v>
      </c>
      <c r="I291" s="11"/>
      <c r="J291" s="11" t="b">
        <v>0</v>
      </c>
      <c r="K291" s="11"/>
      <c r="L291" s="11"/>
      <c r="M291" s="11"/>
      <c r="N291" s="11" t="b">
        <v>0</v>
      </c>
      <c r="O291" s="11" t="b">
        <v>0</v>
      </c>
      <c r="P291" s="11" t="b">
        <v>0</v>
      </c>
      <c r="Q291" s="11"/>
      <c r="R291" s="16"/>
      <c r="BF291" t="str">
        <f>BF290</f>
        <v>Q2.42</v>
      </c>
      <c r="BG291" s="30" t="str">
        <f t="shared" si="389"/>
        <v>Q2.42NEPRAVDA</v>
      </c>
      <c r="BH291" t="b">
        <f t="shared" si="393"/>
        <v>0</v>
      </c>
      <c r="BI291" s="1" t="s">
        <v>204</v>
      </c>
    </row>
    <row r="292" spans="7:62" x14ac:dyDescent="0.2">
      <c r="G292" t="str">
        <f>B166</f>
        <v>Q2.43</v>
      </c>
      <c r="H292" t="b">
        <f>'Chapter 2'!K267</f>
        <v>0</v>
      </c>
      <c r="I292" s="11"/>
      <c r="J292" s="11" t="b">
        <v>0</v>
      </c>
      <c r="K292" s="11" t="b">
        <v>0</v>
      </c>
      <c r="L292" s="11"/>
      <c r="M292" s="11"/>
      <c r="N292" s="11" t="b">
        <v>0</v>
      </c>
      <c r="O292" s="11" t="b">
        <v>0</v>
      </c>
      <c r="P292" s="11"/>
      <c r="Q292" s="11"/>
      <c r="R292" s="16"/>
      <c r="S292" t="str">
        <f>G232</f>
        <v>Q2.28</v>
      </c>
      <c r="T292" t="b">
        <f t="shared" ref="T292:AB292" si="414">IF(I232="",$H232,I232)</f>
        <v>0</v>
      </c>
      <c r="U292" t="b">
        <f t="shared" si="414"/>
        <v>0</v>
      </c>
      <c r="V292" t="b">
        <f t="shared" si="414"/>
        <v>0</v>
      </c>
      <c r="W292" t="b">
        <f t="shared" si="414"/>
        <v>0</v>
      </c>
      <c r="X292" t="b">
        <f t="shared" si="414"/>
        <v>0</v>
      </c>
      <c r="Y292" t="b">
        <f t="shared" si="414"/>
        <v>0</v>
      </c>
      <c r="Z292" t="b">
        <f t="shared" si="414"/>
        <v>0</v>
      </c>
      <c r="AA292" t="b">
        <f t="shared" si="414"/>
        <v>0</v>
      </c>
      <c r="AB292" t="b">
        <f t="shared" si="414"/>
        <v>0</v>
      </c>
      <c r="AC292" t="b">
        <v>0</v>
      </c>
      <c r="BF292" t="str">
        <f>G292</f>
        <v>Q2.43</v>
      </c>
      <c r="BG292" s="30" t="str">
        <f t="shared" si="389"/>
        <v>Q2.43NEPRAVDA</v>
      </c>
      <c r="BH292" t="b">
        <f t="shared" si="393"/>
        <v>0</v>
      </c>
      <c r="BI292" s="1" t="s">
        <v>321</v>
      </c>
    </row>
    <row r="293" spans="7:62" x14ac:dyDescent="0.2">
      <c r="H293" t="b">
        <f>'Chapter 2'!K268</f>
        <v>0</v>
      </c>
      <c r="I293" s="11"/>
      <c r="J293" s="11" t="b">
        <v>0</v>
      </c>
      <c r="K293" s="11" t="b">
        <v>0</v>
      </c>
      <c r="L293" s="11"/>
      <c r="M293" s="11"/>
      <c r="N293" s="11" t="b">
        <v>0</v>
      </c>
      <c r="O293" s="11" t="b">
        <v>0</v>
      </c>
      <c r="P293" s="11"/>
      <c r="Q293" s="11"/>
      <c r="R293" s="16"/>
      <c r="T293" t="b">
        <f t="shared" ref="T293:W295" si="415">IF(I233="",$H233,I233)</f>
        <v>0</v>
      </c>
      <c r="U293" t="b">
        <f t="shared" si="415"/>
        <v>0</v>
      </c>
      <c r="V293" t="b">
        <f t="shared" si="415"/>
        <v>0</v>
      </c>
      <c r="W293" t="b">
        <f t="shared" si="415"/>
        <v>0</v>
      </c>
      <c r="X293" t="b">
        <f t="shared" ref="X293:X295" si="416">IF(M233="",$H233,M233)</f>
        <v>0</v>
      </c>
      <c r="Y293" t="b">
        <f t="shared" ref="Y293:AB295" si="417">IF(N233="",$H233,N233)</f>
        <v>0</v>
      </c>
      <c r="Z293" t="b">
        <f t="shared" si="417"/>
        <v>0</v>
      </c>
      <c r="AA293" t="b">
        <f t="shared" si="417"/>
        <v>0</v>
      </c>
      <c r="AB293" t="b">
        <f t="shared" si="417"/>
        <v>0</v>
      </c>
      <c r="AC293" t="b">
        <v>0</v>
      </c>
      <c r="BF293" t="str">
        <f>BF292</f>
        <v>Q2.43</v>
      </c>
      <c r="BG293" s="30" t="str">
        <f t="shared" si="389"/>
        <v>Q2.43NEPRAVDA</v>
      </c>
      <c r="BH293" t="b">
        <f t="shared" si="393"/>
        <v>0</v>
      </c>
      <c r="BI293" s="1" t="s">
        <v>285</v>
      </c>
    </row>
    <row r="294" spans="7:62" x14ac:dyDescent="0.2">
      <c r="H294" t="b">
        <f>'Chapter 2'!K269</f>
        <v>1</v>
      </c>
      <c r="I294" s="11"/>
      <c r="J294" s="11" t="b">
        <v>1</v>
      </c>
      <c r="K294" s="11" t="b">
        <v>0</v>
      </c>
      <c r="L294" s="11"/>
      <c r="M294" s="11"/>
      <c r="N294" s="11" t="b">
        <v>1</v>
      </c>
      <c r="O294" s="11" t="b">
        <v>1</v>
      </c>
      <c r="P294" s="11"/>
      <c r="Q294" s="11"/>
      <c r="R294" s="16"/>
      <c r="T294" t="b">
        <f t="shared" si="415"/>
        <v>1</v>
      </c>
      <c r="U294" t="b">
        <f t="shared" si="415"/>
        <v>1</v>
      </c>
      <c r="V294" t="b">
        <f t="shared" si="415"/>
        <v>1</v>
      </c>
      <c r="W294" t="b">
        <f t="shared" si="415"/>
        <v>1</v>
      </c>
      <c r="X294" t="b">
        <f t="shared" si="416"/>
        <v>1</v>
      </c>
      <c r="Y294" t="b">
        <f t="shared" si="417"/>
        <v>1</v>
      </c>
      <c r="Z294" t="b">
        <f t="shared" si="417"/>
        <v>1</v>
      </c>
      <c r="AA294" t="b">
        <f t="shared" si="417"/>
        <v>1</v>
      </c>
      <c r="AB294" t="b">
        <f t="shared" si="417"/>
        <v>1</v>
      </c>
      <c r="AC294" t="b">
        <v>0</v>
      </c>
      <c r="BF294" t="str">
        <f>BF293</f>
        <v>Q2.43</v>
      </c>
      <c r="BG294" s="30" t="str">
        <f t="shared" si="389"/>
        <v>Q2.43PRAVDA</v>
      </c>
      <c r="BH294" t="b">
        <f t="shared" si="393"/>
        <v>1</v>
      </c>
      <c r="BI294" s="1" t="s">
        <v>561</v>
      </c>
    </row>
    <row r="295" spans="7:62" x14ac:dyDescent="0.2">
      <c r="H295" t="b">
        <f>'Chapter 2'!K270</f>
        <v>0</v>
      </c>
      <c r="I295" s="11"/>
      <c r="J295" s="11" t="b">
        <v>0</v>
      </c>
      <c r="K295" s="11" t="b">
        <v>1</v>
      </c>
      <c r="L295" s="11"/>
      <c r="M295" s="11"/>
      <c r="N295" s="11" t="b">
        <v>0</v>
      </c>
      <c r="O295" s="11" t="b">
        <v>0</v>
      </c>
      <c r="P295" s="11"/>
      <c r="Q295" s="11"/>
      <c r="R295" s="16"/>
      <c r="T295" t="b">
        <f t="shared" si="415"/>
        <v>0</v>
      </c>
      <c r="U295" t="b">
        <f t="shared" si="415"/>
        <v>0</v>
      </c>
      <c r="V295" t="b">
        <f t="shared" si="415"/>
        <v>0</v>
      </c>
      <c r="W295" t="b">
        <f t="shared" si="415"/>
        <v>0</v>
      </c>
      <c r="X295" t="b">
        <f t="shared" si="416"/>
        <v>0</v>
      </c>
      <c r="Y295" t="b">
        <f t="shared" si="417"/>
        <v>0</v>
      </c>
      <c r="Z295" t="b">
        <f t="shared" si="417"/>
        <v>0</v>
      </c>
      <c r="AA295" t="b">
        <f t="shared" si="417"/>
        <v>0</v>
      </c>
      <c r="AB295" t="b">
        <f t="shared" si="417"/>
        <v>0</v>
      </c>
      <c r="AC295" t="b">
        <v>0</v>
      </c>
      <c r="BF295" t="str">
        <f>BF294</f>
        <v>Q2.43</v>
      </c>
      <c r="BG295" s="30" t="str">
        <f t="shared" si="389"/>
        <v>Q2.43NEPRAVDA</v>
      </c>
      <c r="BH295" t="b">
        <f t="shared" si="393"/>
        <v>0</v>
      </c>
      <c r="BI295" s="1" t="s">
        <v>204</v>
      </c>
    </row>
    <row r="296" spans="7:62" x14ac:dyDescent="0.2">
      <c r="G296" t="str">
        <f>B167</f>
        <v>Q2.44</v>
      </c>
      <c r="H296" t="b">
        <f>'Chapter 2'!K273</f>
        <v>0</v>
      </c>
      <c r="I296" s="11"/>
      <c r="J296" s="11" t="b">
        <v>0</v>
      </c>
      <c r="K296" s="11" t="b">
        <v>0</v>
      </c>
      <c r="L296" s="11"/>
      <c r="M296" s="11"/>
      <c r="N296" s="11" t="b">
        <v>0</v>
      </c>
      <c r="O296" s="11" t="b">
        <v>0</v>
      </c>
      <c r="P296" s="11" t="b">
        <v>0</v>
      </c>
      <c r="Q296" s="11"/>
      <c r="R296" s="16"/>
      <c r="BF296" t="str">
        <f>G296</f>
        <v>Q2.44</v>
      </c>
      <c r="BG296" s="30" t="str">
        <f t="shared" si="389"/>
        <v>Q2.44NEPRAVDA</v>
      </c>
      <c r="BH296" t="b">
        <f t="shared" si="393"/>
        <v>0</v>
      </c>
      <c r="BI296" s="1" t="s">
        <v>190</v>
      </c>
    </row>
    <row r="297" spans="7:62" x14ac:dyDescent="0.2">
      <c r="H297" t="b">
        <f>'Chapter 2'!K274</f>
        <v>0</v>
      </c>
      <c r="I297" s="11"/>
      <c r="J297" s="11" t="b">
        <v>0</v>
      </c>
      <c r="K297" s="11" t="b">
        <v>0</v>
      </c>
      <c r="L297" s="11"/>
      <c r="M297" s="11"/>
      <c r="N297" s="11" t="b">
        <v>0</v>
      </c>
      <c r="O297" s="11" t="b">
        <v>0</v>
      </c>
      <c r="P297" s="11" t="b">
        <v>0</v>
      </c>
      <c r="Q297" s="11"/>
      <c r="R297" s="16"/>
      <c r="BF297" t="str">
        <f>BF296</f>
        <v>Q2.44</v>
      </c>
      <c r="BG297" s="30" t="str">
        <f t="shared" si="389"/>
        <v>Q2.44NEPRAVDA</v>
      </c>
      <c r="BH297" t="b">
        <f t="shared" si="393"/>
        <v>0</v>
      </c>
      <c r="BI297" s="1" t="s">
        <v>286</v>
      </c>
    </row>
    <row r="298" spans="7:62" x14ac:dyDescent="0.2">
      <c r="H298" t="b">
        <f>'Chapter 2'!K275</f>
        <v>1</v>
      </c>
      <c r="I298" s="11"/>
      <c r="J298" s="11" t="b">
        <v>1</v>
      </c>
      <c r="K298" s="11" t="b">
        <v>1</v>
      </c>
      <c r="L298" s="11"/>
      <c r="M298" s="11"/>
      <c r="N298" s="11" t="b">
        <v>1</v>
      </c>
      <c r="O298" s="11" t="b">
        <v>1</v>
      </c>
      <c r="P298" s="11" t="b">
        <v>1</v>
      </c>
      <c r="Q298" s="11"/>
      <c r="R298" s="16"/>
      <c r="S298" t="str">
        <f>G236</f>
        <v>Q2.29</v>
      </c>
      <c r="T298" t="b">
        <f t="shared" ref="T298:AB298" si="418">IF(I236="",$H236,I236)</f>
        <v>0</v>
      </c>
      <c r="U298" t="b">
        <f t="shared" si="418"/>
        <v>0</v>
      </c>
      <c r="V298" t="b">
        <f t="shared" si="418"/>
        <v>0</v>
      </c>
      <c r="W298" t="b">
        <f t="shared" si="418"/>
        <v>0</v>
      </c>
      <c r="X298" t="b">
        <f t="shared" si="418"/>
        <v>0</v>
      </c>
      <c r="Y298" t="b">
        <f t="shared" si="418"/>
        <v>0</v>
      </c>
      <c r="Z298" t="b">
        <f t="shared" si="418"/>
        <v>0</v>
      </c>
      <c r="AA298" t="b">
        <f t="shared" si="418"/>
        <v>0</v>
      </c>
      <c r="AB298" t="b">
        <f t="shared" si="418"/>
        <v>0</v>
      </c>
      <c r="AC298" t="b">
        <v>0</v>
      </c>
      <c r="BF298" t="str">
        <f>BF297</f>
        <v>Q2.44</v>
      </c>
      <c r="BG298" s="30" t="str">
        <f t="shared" si="389"/>
        <v>Q2.44PRAVDA</v>
      </c>
      <c r="BH298" t="b">
        <f t="shared" si="393"/>
        <v>1</v>
      </c>
      <c r="BI298" s="1" t="s">
        <v>191</v>
      </c>
    </row>
    <row r="299" spans="7:62" x14ac:dyDescent="0.2">
      <c r="H299" t="b">
        <f>'Chapter 2'!K276</f>
        <v>0</v>
      </c>
      <c r="I299" s="11"/>
      <c r="J299" s="11" t="b">
        <v>0</v>
      </c>
      <c r="K299" s="11" t="b">
        <v>0</v>
      </c>
      <c r="L299" s="11"/>
      <c r="M299" s="11"/>
      <c r="N299" s="11" t="b">
        <v>0</v>
      </c>
      <c r="O299" s="11" t="b">
        <v>0</v>
      </c>
      <c r="P299" s="11" t="b">
        <v>0</v>
      </c>
      <c r="Q299" s="11"/>
      <c r="R299" s="16"/>
      <c r="T299" t="b">
        <f t="shared" ref="T299:W301" si="419">IF(I237="",$H237,I237)</f>
        <v>0</v>
      </c>
      <c r="U299" t="b">
        <f t="shared" si="419"/>
        <v>0</v>
      </c>
      <c r="V299" t="b">
        <f t="shared" si="419"/>
        <v>0</v>
      </c>
      <c r="W299" t="b">
        <f t="shared" si="419"/>
        <v>0</v>
      </c>
      <c r="X299" t="b">
        <f t="shared" ref="X299:X301" si="420">IF(M237="",$H237,M237)</f>
        <v>0</v>
      </c>
      <c r="Y299" t="b">
        <f t="shared" ref="Y299:AB301" si="421">IF(N237="",$H237,N237)</f>
        <v>0</v>
      </c>
      <c r="Z299" t="b">
        <f t="shared" si="421"/>
        <v>0</v>
      </c>
      <c r="AA299" t="b">
        <f t="shared" si="421"/>
        <v>0</v>
      </c>
      <c r="AB299" t="b">
        <f t="shared" si="421"/>
        <v>0</v>
      </c>
      <c r="AC299" t="b">
        <v>0</v>
      </c>
      <c r="BF299" t="str">
        <f>BF298</f>
        <v>Q2.44</v>
      </c>
      <c r="BG299" s="30" t="str">
        <f t="shared" si="389"/>
        <v>Q2.44NEPRAVDA</v>
      </c>
      <c r="BH299" t="b">
        <f t="shared" si="393"/>
        <v>0</v>
      </c>
      <c r="BI299" s="1" t="s">
        <v>204</v>
      </c>
    </row>
    <row r="300" spans="7:62" x14ac:dyDescent="0.2">
      <c r="G300" t="str">
        <f>B168</f>
        <v>Q2.45</v>
      </c>
      <c r="H300" t="b">
        <f>'Chapter 2'!K279</f>
        <v>1</v>
      </c>
      <c r="I300" s="11"/>
      <c r="J300" s="11" t="b">
        <v>1</v>
      </c>
      <c r="K300" s="11" t="b">
        <v>0</v>
      </c>
      <c r="L300" s="11"/>
      <c r="M300" s="11"/>
      <c r="N300" s="11" t="b">
        <v>0</v>
      </c>
      <c r="O300" s="11" t="b">
        <v>0</v>
      </c>
      <c r="P300" s="11" t="b">
        <v>0</v>
      </c>
      <c r="Q300" s="11"/>
      <c r="R300" s="16"/>
      <c r="T300" t="b">
        <f t="shared" si="419"/>
        <v>0</v>
      </c>
      <c r="U300" t="b">
        <f t="shared" si="419"/>
        <v>0</v>
      </c>
      <c r="V300" t="b">
        <f t="shared" si="419"/>
        <v>0</v>
      </c>
      <c r="W300" t="b">
        <f t="shared" si="419"/>
        <v>0</v>
      </c>
      <c r="X300" t="b">
        <f t="shared" si="420"/>
        <v>0</v>
      </c>
      <c r="Y300" t="b">
        <f t="shared" si="421"/>
        <v>0</v>
      </c>
      <c r="Z300" t="b">
        <f t="shared" si="421"/>
        <v>0</v>
      </c>
      <c r="AA300" t="b">
        <f t="shared" si="421"/>
        <v>0</v>
      </c>
      <c r="AB300" t="b">
        <f t="shared" si="421"/>
        <v>0</v>
      </c>
      <c r="AC300" t="b">
        <v>0</v>
      </c>
      <c r="BF300" t="str">
        <f>G300</f>
        <v>Q2.45</v>
      </c>
      <c r="BG300" s="30" t="str">
        <f t="shared" si="389"/>
        <v>Q2.45PRAVDA</v>
      </c>
      <c r="BH300" t="b">
        <f t="shared" si="393"/>
        <v>1</v>
      </c>
      <c r="BI300" s="1" t="s">
        <v>481</v>
      </c>
    </row>
    <row r="301" spans="7:62" x14ac:dyDescent="0.2">
      <c r="H301" t="b">
        <f>'Chapter 2'!K280</f>
        <v>0</v>
      </c>
      <c r="I301" s="11"/>
      <c r="J301" s="11" t="b">
        <v>0</v>
      </c>
      <c r="K301" s="11" t="b">
        <v>0</v>
      </c>
      <c r="L301" s="11"/>
      <c r="M301" s="11"/>
      <c r="N301" s="11" t="b">
        <v>1</v>
      </c>
      <c r="O301" s="11" t="b">
        <v>1</v>
      </c>
      <c r="P301" s="11" t="b">
        <v>1</v>
      </c>
      <c r="Q301" s="11"/>
      <c r="R301" s="16"/>
      <c r="T301" t="b">
        <f t="shared" si="419"/>
        <v>1</v>
      </c>
      <c r="U301" t="b">
        <f t="shared" si="419"/>
        <v>1</v>
      </c>
      <c r="V301" t="b">
        <f t="shared" si="419"/>
        <v>1</v>
      </c>
      <c r="W301" t="b">
        <f t="shared" si="419"/>
        <v>1</v>
      </c>
      <c r="X301" t="b">
        <f t="shared" si="420"/>
        <v>1</v>
      </c>
      <c r="Y301" t="b">
        <f t="shared" si="421"/>
        <v>1</v>
      </c>
      <c r="Z301" t="b">
        <f t="shared" si="421"/>
        <v>1</v>
      </c>
      <c r="AA301" t="b">
        <f t="shared" si="421"/>
        <v>1</v>
      </c>
      <c r="AB301" t="b">
        <f t="shared" si="421"/>
        <v>1</v>
      </c>
      <c r="AC301" t="b">
        <v>0</v>
      </c>
      <c r="BF301" t="str">
        <f>BF300</f>
        <v>Q2.45</v>
      </c>
      <c r="BG301" s="30" t="str">
        <f t="shared" si="389"/>
        <v>Q2.45NEPRAVDA</v>
      </c>
      <c r="BH301" t="b">
        <f t="shared" si="393"/>
        <v>0</v>
      </c>
      <c r="BI301" s="1" t="s">
        <v>287</v>
      </c>
    </row>
    <row r="302" spans="7:62" x14ac:dyDescent="0.2">
      <c r="H302" t="b">
        <f>'Chapter 2'!K281</f>
        <v>0</v>
      </c>
      <c r="I302" s="11"/>
      <c r="J302" s="11" t="b">
        <v>0</v>
      </c>
      <c r="K302" s="11" t="b">
        <v>1</v>
      </c>
      <c r="L302" s="11"/>
      <c r="M302" s="11"/>
      <c r="N302" s="11" t="b">
        <v>0</v>
      </c>
      <c r="O302" s="11" t="b">
        <v>0</v>
      </c>
      <c r="P302" s="11" t="b">
        <v>0</v>
      </c>
      <c r="Q302" s="11"/>
      <c r="R302" s="16"/>
      <c r="BF302" t="str">
        <f>BF301</f>
        <v>Q2.45</v>
      </c>
      <c r="BG302" s="30" t="str">
        <f t="shared" si="389"/>
        <v>Q2.45NEPRAVDA</v>
      </c>
      <c r="BH302" t="b">
        <f t="shared" si="393"/>
        <v>0</v>
      </c>
      <c r="BI302" s="1" t="s">
        <v>288</v>
      </c>
    </row>
    <row r="303" spans="7:62" x14ac:dyDescent="0.2">
      <c r="H303" t="b">
        <f>'Chapter 2'!K282</f>
        <v>0</v>
      </c>
      <c r="I303" s="11"/>
      <c r="J303" s="11" t="b">
        <v>0</v>
      </c>
      <c r="K303" s="11" t="b">
        <v>0</v>
      </c>
      <c r="L303" s="11"/>
      <c r="M303" s="11"/>
      <c r="N303" s="11" t="b">
        <v>0</v>
      </c>
      <c r="O303" s="11" t="b">
        <v>0</v>
      </c>
      <c r="P303" s="11" t="b">
        <v>0</v>
      </c>
      <c r="Q303" s="11"/>
      <c r="R303" s="16"/>
      <c r="BF303" t="str">
        <f>BF302</f>
        <v>Q2.45</v>
      </c>
      <c r="BG303" s="30" t="str">
        <f t="shared" si="389"/>
        <v>Q2.45NEPRAVDA</v>
      </c>
      <c r="BH303" t="b">
        <f t="shared" si="393"/>
        <v>0</v>
      </c>
      <c r="BI303" s="1" t="s">
        <v>204</v>
      </c>
    </row>
    <row r="304" spans="7:62" x14ac:dyDescent="0.2">
      <c r="R304" s="16"/>
      <c r="S304" t="str">
        <f>G240</f>
        <v>Q2.30</v>
      </c>
      <c r="T304" t="b">
        <f t="shared" ref="T304:AB304" si="422">IF(I240="",$H240,I240)</f>
        <v>0</v>
      </c>
      <c r="U304" t="b">
        <f t="shared" si="422"/>
        <v>0</v>
      </c>
      <c r="V304" t="b">
        <f t="shared" si="422"/>
        <v>0</v>
      </c>
      <c r="W304" t="b">
        <f t="shared" si="422"/>
        <v>0</v>
      </c>
      <c r="X304" t="b">
        <f t="shared" si="422"/>
        <v>0</v>
      </c>
      <c r="Y304" t="b">
        <f t="shared" si="422"/>
        <v>0</v>
      </c>
      <c r="Z304" t="b">
        <f t="shared" si="422"/>
        <v>0</v>
      </c>
      <c r="AA304" t="b">
        <f t="shared" si="422"/>
        <v>0</v>
      </c>
      <c r="AB304" t="b">
        <f t="shared" si="422"/>
        <v>0</v>
      </c>
      <c r="AC304" t="b">
        <v>0</v>
      </c>
    </row>
    <row r="305" spans="18:29" x14ac:dyDescent="0.2">
      <c r="R305" s="16"/>
      <c r="T305" t="b">
        <f t="shared" ref="T305:W307" si="423">IF(I241="",$H241,I241)</f>
        <v>0</v>
      </c>
      <c r="U305" t="b">
        <f t="shared" si="423"/>
        <v>0</v>
      </c>
      <c r="V305" t="b">
        <f t="shared" si="423"/>
        <v>0</v>
      </c>
      <c r="W305" t="b">
        <f t="shared" si="423"/>
        <v>0</v>
      </c>
      <c r="X305" t="b">
        <f t="shared" ref="X305:X307" si="424">IF(M241="",$H241,M241)</f>
        <v>0</v>
      </c>
      <c r="Y305" t="b">
        <f t="shared" ref="Y305:AB307" si="425">IF(N241="",$H241,N241)</f>
        <v>0</v>
      </c>
      <c r="Z305" t="b">
        <f t="shared" si="425"/>
        <v>0</v>
      </c>
      <c r="AA305" t="b">
        <f t="shared" si="425"/>
        <v>0</v>
      </c>
      <c r="AB305" t="b">
        <f t="shared" si="425"/>
        <v>0</v>
      </c>
      <c r="AC305" t="b">
        <v>0</v>
      </c>
    </row>
    <row r="306" spans="18:29" x14ac:dyDescent="0.2">
      <c r="R306" s="16"/>
      <c r="T306" t="b">
        <f t="shared" si="423"/>
        <v>1</v>
      </c>
      <c r="U306" t="b">
        <f t="shared" si="423"/>
        <v>1</v>
      </c>
      <c r="V306" t="b">
        <f t="shared" si="423"/>
        <v>1</v>
      </c>
      <c r="W306" t="b">
        <f t="shared" si="423"/>
        <v>1</v>
      </c>
      <c r="X306" t="b">
        <f t="shared" si="424"/>
        <v>1</v>
      </c>
      <c r="Y306" t="b">
        <f t="shared" si="425"/>
        <v>1</v>
      </c>
      <c r="Z306" t="b">
        <f t="shared" si="425"/>
        <v>1</v>
      </c>
      <c r="AA306" t="b">
        <f t="shared" si="425"/>
        <v>1</v>
      </c>
      <c r="AB306" t="b">
        <f t="shared" si="425"/>
        <v>1</v>
      </c>
      <c r="AC306" t="b">
        <v>0</v>
      </c>
    </row>
    <row r="307" spans="18:29" x14ac:dyDescent="0.2">
      <c r="R307" s="16"/>
      <c r="T307" t="b">
        <f t="shared" si="423"/>
        <v>0</v>
      </c>
      <c r="U307" t="b">
        <f t="shared" si="423"/>
        <v>0</v>
      </c>
      <c r="V307" t="b">
        <f t="shared" si="423"/>
        <v>0</v>
      </c>
      <c r="W307" t="b">
        <f t="shared" si="423"/>
        <v>0</v>
      </c>
      <c r="X307" t="b">
        <f t="shared" si="424"/>
        <v>0</v>
      </c>
      <c r="Y307" t="b">
        <f t="shared" si="425"/>
        <v>0</v>
      </c>
      <c r="Z307" t="b">
        <f t="shared" si="425"/>
        <v>0</v>
      </c>
      <c r="AA307" t="b">
        <f t="shared" si="425"/>
        <v>0</v>
      </c>
      <c r="AB307" t="b">
        <f t="shared" si="425"/>
        <v>0</v>
      </c>
      <c r="AC307" t="b">
        <v>0</v>
      </c>
    </row>
    <row r="308" spans="18:29" x14ac:dyDescent="0.2">
      <c r="R308" s="16"/>
    </row>
    <row r="309" spans="18:29" x14ac:dyDescent="0.2">
      <c r="R309" s="16"/>
    </row>
    <row r="310" spans="18:29" x14ac:dyDescent="0.2">
      <c r="R310" s="16"/>
      <c r="S310" t="str">
        <f>G244</f>
        <v>Q2.31</v>
      </c>
      <c r="T310" t="b">
        <f t="shared" ref="T310:AB310" si="426">IF(I244="",$H244,I244)</f>
        <v>0</v>
      </c>
      <c r="U310" t="b">
        <f t="shared" si="426"/>
        <v>0</v>
      </c>
      <c r="V310" t="b">
        <f t="shared" si="426"/>
        <v>0</v>
      </c>
      <c r="W310" t="b">
        <f t="shared" si="426"/>
        <v>0</v>
      </c>
      <c r="X310" t="b">
        <f t="shared" si="426"/>
        <v>0</v>
      </c>
      <c r="Y310" t="b">
        <f t="shared" si="426"/>
        <v>0</v>
      </c>
      <c r="Z310" t="b">
        <f t="shared" si="426"/>
        <v>0</v>
      </c>
      <c r="AA310" t="b">
        <f t="shared" si="426"/>
        <v>0</v>
      </c>
      <c r="AB310" t="b">
        <f t="shared" si="426"/>
        <v>0</v>
      </c>
      <c r="AC310" t="b">
        <v>0</v>
      </c>
    </row>
    <row r="311" spans="18:29" x14ac:dyDescent="0.2">
      <c r="R311" s="16"/>
      <c r="T311" t="b">
        <f t="shared" ref="T311:W313" si="427">IF(I245="",$H245,I245)</f>
        <v>1</v>
      </c>
      <c r="U311" t="b">
        <f t="shared" si="427"/>
        <v>1</v>
      </c>
      <c r="V311" t="b">
        <f t="shared" si="427"/>
        <v>1</v>
      </c>
      <c r="W311" t="b">
        <f t="shared" si="427"/>
        <v>1</v>
      </c>
      <c r="X311" t="b">
        <f t="shared" ref="X311:X313" si="428">IF(M245="",$H245,M245)</f>
        <v>1</v>
      </c>
      <c r="Y311" t="b">
        <f t="shared" ref="Y311:AB313" si="429">IF(N245="",$H245,N245)</f>
        <v>1</v>
      </c>
      <c r="Z311" t="b">
        <f t="shared" si="429"/>
        <v>1</v>
      </c>
      <c r="AA311" t="b">
        <f t="shared" si="429"/>
        <v>1</v>
      </c>
      <c r="AB311" t="b">
        <f t="shared" si="429"/>
        <v>1</v>
      </c>
      <c r="AC311" t="b">
        <v>0</v>
      </c>
    </row>
    <row r="312" spans="18:29" x14ac:dyDescent="0.2">
      <c r="R312" s="16"/>
      <c r="T312" t="b">
        <f t="shared" si="427"/>
        <v>0</v>
      </c>
      <c r="U312" t="b">
        <f t="shared" si="427"/>
        <v>0</v>
      </c>
      <c r="V312" t="b">
        <f t="shared" si="427"/>
        <v>0</v>
      </c>
      <c r="W312" t="b">
        <f t="shared" si="427"/>
        <v>0</v>
      </c>
      <c r="X312" t="b">
        <f t="shared" si="428"/>
        <v>0</v>
      </c>
      <c r="Y312" t="b">
        <f t="shared" si="429"/>
        <v>0</v>
      </c>
      <c r="Z312" t="b">
        <f t="shared" si="429"/>
        <v>0</v>
      </c>
      <c r="AA312" t="b">
        <f t="shared" si="429"/>
        <v>0</v>
      </c>
      <c r="AB312" t="b">
        <f t="shared" si="429"/>
        <v>0</v>
      </c>
      <c r="AC312" t="b">
        <v>0</v>
      </c>
    </row>
    <row r="313" spans="18:29" x14ac:dyDescent="0.2">
      <c r="R313" s="16"/>
      <c r="T313" t="b">
        <f t="shared" si="427"/>
        <v>0</v>
      </c>
      <c r="U313" t="b">
        <f t="shared" si="427"/>
        <v>0</v>
      </c>
      <c r="V313" t="b">
        <f t="shared" si="427"/>
        <v>0</v>
      </c>
      <c r="W313" t="b">
        <f t="shared" si="427"/>
        <v>0</v>
      </c>
      <c r="X313" t="b">
        <f t="shared" si="428"/>
        <v>0</v>
      </c>
      <c r="Y313" t="b">
        <f t="shared" si="429"/>
        <v>0</v>
      </c>
      <c r="Z313" t="b">
        <f t="shared" si="429"/>
        <v>0</v>
      </c>
      <c r="AA313" t="b">
        <f t="shared" si="429"/>
        <v>0</v>
      </c>
      <c r="AB313" t="b">
        <f t="shared" si="429"/>
        <v>0</v>
      </c>
      <c r="AC313" t="b">
        <v>0</v>
      </c>
    </row>
    <row r="314" spans="18:29" x14ac:dyDescent="0.2">
      <c r="R314" s="16"/>
    </row>
    <row r="315" spans="18:29" x14ac:dyDescent="0.2">
      <c r="R315" s="16"/>
    </row>
    <row r="316" spans="18:29" x14ac:dyDescent="0.2">
      <c r="R316" s="16"/>
      <c r="S316" t="str">
        <f>G248</f>
        <v>Q2.32</v>
      </c>
      <c r="T316" t="b">
        <f t="shared" ref="T316:AB316" si="430">IF(I248="",$H248,I248)</f>
        <v>0</v>
      </c>
      <c r="U316" t="b">
        <f t="shared" si="430"/>
        <v>0</v>
      </c>
      <c r="V316" t="b">
        <f t="shared" si="430"/>
        <v>0</v>
      </c>
      <c r="W316" t="b">
        <f t="shared" si="430"/>
        <v>0</v>
      </c>
      <c r="X316" t="b">
        <f t="shared" si="430"/>
        <v>0</v>
      </c>
      <c r="Y316" t="b">
        <f t="shared" si="430"/>
        <v>0</v>
      </c>
      <c r="Z316" t="b">
        <f t="shared" si="430"/>
        <v>0</v>
      </c>
      <c r="AA316" t="b">
        <f t="shared" si="430"/>
        <v>0</v>
      </c>
      <c r="AB316" t="b">
        <f t="shared" si="430"/>
        <v>0</v>
      </c>
      <c r="AC316" t="b">
        <v>0</v>
      </c>
    </row>
    <row r="317" spans="18:29" x14ac:dyDescent="0.2">
      <c r="R317" s="16"/>
      <c r="T317" t="b">
        <f t="shared" ref="T317:W319" si="431">IF(I249="",$H249,I249)</f>
        <v>0</v>
      </c>
      <c r="U317" t="b">
        <f t="shared" si="431"/>
        <v>0</v>
      </c>
      <c r="V317" t="b">
        <f t="shared" si="431"/>
        <v>0</v>
      </c>
      <c r="W317" t="b">
        <f t="shared" si="431"/>
        <v>0</v>
      </c>
      <c r="X317" t="b">
        <f t="shared" ref="X317:X319" si="432">IF(M249="",$H249,M249)</f>
        <v>0</v>
      </c>
      <c r="Y317" t="b">
        <f t="shared" ref="Y317:AB319" si="433">IF(N249="",$H249,N249)</f>
        <v>0</v>
      </c>
      <c r="Z317" t="b">
        <f t="shared" si="433"/>
        <v>0</v>
      </c>
      <c r="AA317" t="b">
        <f t="shared" si="433"/>
        <v>0</v>
      </c>
      <c r="AB317" t="b">
        <f t="shared" si="433"/>
        <v>0</v>
      </c>
      <c r="AC317" t="b">
        <v>0</v>
      </c>
    </row>
    <row r="318" spans="18:29" x14ac:dyDescent="0.2">
      <c r="R318" s="16"/>
      <c r="T318" t="b">
        <f t="shared" si="431"/>
        <v>0</v>
      </c>
      <c r="U318" t="b">
        <f t="shared" si="431"/>
        <v>0</v>
      </c>
      <c r="V318" t="b">
        <f t="shared" si="431"/>
        <v>0</v>
      </c>
      <c r="W318" t="b">
        <f t="shared" si="431"/>
        <v>0</v>
      </c>
      <c r="X318" t="b">
        <f t="shared" si="432"/>
        <v>0</v>
      </c>
      <c r="Y318" t="b">
        <f t="shared" si="433"/>
        <v>0</v>
      </c>
      <c r="Z318" t="b">
        <f t="shared" si="433"/>
        <v>0</v>
      </c>
      <c r="AA318" t="b">
        <f t="shared" si="433"/>
        <v>0</v>
      </c>
      <c r="AB318" t="b">
        <f t="shared" si="433"/>
        <v>0</v>
      </c>
      <c r="AC318" t="b">
        <v>0</v>
      </c>
    </row>
    <row r="319" spans="18:29" x14ac:dyDescent="0.2">
      <c r="R319" s="16"/>
      <c r="T319" t="b">
        <f t="shared" si="431"/>
        <v>1</v>
      </c>
      <c r="U319" t="b">
        <f t="shared" si="431"/>
        <v>1</v>
      </c>
      <c r="V319" t="b">
        <f t="shared" si="431"/>
        <v>1</v>
      </c>
      <c r="W319" t="b">
        <f t="shared" si="431"/>
        <v>1</v>
      </c>
      <c r="X319" t="b">
        <f t="shared" si="432"/>
        <v>1</v>
      </c>
      <c r="Y319" t="b">
        <f t="shared" si="433"/>
        <v>1</v>
      </c>
      <c r="Z319" t="b">
        <f t="shared" si="433"/>
        <v>1</v>
      </c>
      <c r="AA319" t="b">
        <f t="shared" si="433"/>
        <v>1</v>
      </c>
      <c r="AB319" t="b">
        <f t="shared" si="433"/>
        <v>1</v>
      </c>
      <c r="AC319" t="b">
        <v>0</v>
      </c>
    </row>
    <row r="320" spans="18:29" x14ac:dyDescent="0.2">
      <c r="R320" s="16"/>
    </row>
    <row r="321" spans="18:29" x14ac:dyDescent="0.2">
      <c r="R321" s="16"/>
    </row>
    <row r="322" spans="18:29" x14ac:dyDescent="0.2">
      <c r="R322" s="16"/>
    </row>
    <row r="323" spans="18:29" x14ac:dyDescent="0.2">
      <c r="R323" s="16"/>
    </row>
    <row r="324" spans="18:29" x14ac:dyDescent="0.2">
      <c r="R324" s="16"/>
      <c r="S324" t="str">
        <f>G252</f>
        <v>Q2.33</v>
      </c>
      <c r="T324" t="b">
        <f t="shared" ref="T324:AB324" si="434">IF(I252="",$H252,I252)</f>
        <v>0</v>
      </c>
      <c r="U324" t="b">
        <f t="shared" si="434"/>
        <v>0</v>
      </c>
      <c r="V324" t="b">
        <f t="shared" si="434"/>
        <v>0</v>
      </c>
      <c r="W324" t="b">
        <f t="shared" si="434"/>
        <v>0</v>
      </c>
      <c r="X324" t="b">
        <f t="shared" si="434"/>
        <v>0</v>
      </c>
      <c r="Y324" t="b">
        <f t="shared" si="434"/>
        <v>0</v>
      </c>
      <c r="Z324" t="b">
        <f t="shared" si="434"/>
        <v>0</v>
      </c>
      <c r="AA324" t="b">
        <f t="shared" si="434"/>
        <v>0</v>
      </c>
      <c r="AB324" t="b">
        <f t="shared" si="434"/>
        <v>0</v>
      </c>
      <c r="AC324" t="b">
        <v>0</v>
      </c>
    </row>
    <row r="325" spans="18:29" x14ac:dyDescent="0.2">
      <c r="R325" s="16"/>
      <c r="T325" t="b">
        <f t="shared" ref="T325:W327" si="435">IF(I253="",$H253,I253)</f>
        <v>1</v>
      </c>
      <c r="U325" t="b">
        <f t="shared" si="435"/>
        <v>0</v>
      </c>
      <c r="V325" t="b">
        <f t="shared" si="435"/>
        <v>0</v>
      </c>
      <c r="W325" t="b">
        <f t="shared" si="435"/>
        <v>1</v>
      </c>
      <c r="X325" t="b">
        <f t="shared" ref="X325:X327" si="436">IF(M253="",$H253,M253)</f>
        <v>1</v>
      </c>
      <c r="Y325" t="b">
        <f t="shared" ref="Y325:AB327" si="437">IF(N253="",$H253,N253)</f>
        <v>0</v>
      </c>
      <c r="Z325" t="b">
        <f t="shared" si="437"/>
        <v>0</v>
      </c>
      <c r="AA325" t="b">
        <f t="shared" si="437"/>
        <v>0</v>
      </c>
      <c r="AB325" t="b">
        <f t="shared" si="437"/>
        <v>1</v>
      </c>
      <c r="AC325" t="b">
        <v>0</v>
      </c>
    </row>
    <row r="326" spans="18:29" x14ac:dyDescent="0.2">
      <c r="R326" s="16"/>
      <c r="T326" t="b">
        <f t="shared" si="435"/>
        <v>0</v>
      </c>
      <c r="U326" t="b">
        <f t="shared" si="435"/>
        <v>1</v>
      </c>
      <c r="V326" t="b">
        <f t="shared" si="435"/>
        <v>1</v>
      </c>
      <c r="W326" t="b">
        <f t="shared" si="435"/>
        <v>0</v>
      </c>
      <c r="X326" t="b">
        <f t="shared" si="436"/>
        <v>0</v>
      </c>
      <c r="Y326" t="b">
        <f t="shared" si="437"/>
        <v>1</v>
      </c>
      <c r="Z326" t="b">
        <f t="shared" si="437"/>
        <v>1</v>
      </c>
      <c r="AA326" t="b">
        <f t="shared" si="437"/>
        <v>1</v>
      </c>
      <c r="AB326" t="b">
        <f t="shared" si="437"/>
        <v>0</v>
      </c>
      <c r="AC326" t="b">
        <v>0</v>
      </c>
    </row>
    <row r="327" spans="18:29" x14ac:dyDescent="0.2">
      <c r="R327" s="16"/>
      <c r="T327" t="b">
        <f t="shared" si="435"/>
        <v>0</v>
      </c>
      <c r="U327" t="b">
        <f t="shared" si="435"/>
        <v>0</v>
      </c>
      <c r="V327" t="b">
        <f t="shared" si="435"/>
        <v>0</v>
      </c>
      <c r="W327" t="b">
        <f t="shared" si="435"/>
        <v>0</v>
      </c>
      <c r="X327" t="b">
        <f t="shared" si="436"/>
        <v>0</v>
      </c>
      <c r="Y327" t="b">
        <f t="shared" si="437"/>
        <v>0</v>
      </c>
      <c r="Z327" t="b">
        <f t="shared" si="437"/>
        <v>0</v>
      </c>
      <c r="AA327" t="b">
        <f t="shared" si="437"/>
        <v>0</v>
      </c>
      <c r="AB327" t="b">
        <f t="shared" si="437"/>
        <v>0</v>
      </c>
      <c r="AC327" t="b">
        <v>0</v>
      </c>
    </row>
    <row r="328" spans="18:29" x14ac:dyDescent="0.2">
      <c r="R328" s="16"/>
    </row>
    <row r="329" spans="18:29" x14ac:dyDescent="0.2">
      <c r="R329" s="16"/>
    </row>
    <row r="330" spans="18:29" x14ac:dyDescent="0.2">
      <c r="R330" s="16"/>
      <c r="S330" t="str">
        <f>G256</f>
        <v>Q2.34</v>
      </c>
      <c r="T330" t="b">
        <f t="shared" ref="T330:AB330" si="438">IF(I256="",$H256,I256)</f>
        <v>0</v>
      </c>
      <c r="U330" t="b">
        <f t="shared" si="438"/>
        <v>0</v>
      </c>
      <c r="V330" t="b">
        <f t="shared" si="438"/>
        <v>0</v>
      </c>
      <c r="W330" t="b">
        <f t="shared" si="438"/>
        <v>0</v>
      </c>
      <c r="X330" t="b">
        <f t="shared" si="438"/>
        <v>0</v>
      </c>
      <c r="Y330" t="b">
        <f t="shared" si="438"/>
        <v>0</v>
      </c>
      <c r="Z330" t="b">
        <f t="shared" si="438"/>
        <v>0</v>
      </c>
      <c r="AA330" t="b">
        <f t="shared" si="438"/>
        <v>0</v>
      </c>
      <c r="AB330" t="b">
        <f t="shared" si="438"/>
        <v>0</v>
      </c>
      <c r="AC330" t="b">
        <v>0</v>
      </c>
    </row>
    <row r="331" spans="18:29" x14ac:dyDescent="0.2">
      <c r="R331" s="16"/>
      <c r="T331" t="b">
        <f t="shared" ref="T331:W333" si="439">IF(I257="",$H257,I257)</f>
        <v>0</v>
      </c>
      <c r="U331" t="b">
        <f t="shared" si="439"/>
        <v>0</v>
      </c>
      <c r="V331" t="b">
        <f t="shared" si="439"/>
        <v>0</v>
      </c>
      <c r="W331" t="b">
        <f t="shared" si="439"/>
        <v>0</v>
      </c>
      <c r="X331" t="b">
        <f t="shared" ref="X331:X333" si="440">IF(M257="",$H257,M257)</f>
        <v>0</v>
      </c>
      <c r="Y331" t="b">
        <f t="shared" ref="Y331:AB333" si="441">IF(N257="",$H257,N257)</f>
        <v>0</v>
      </c>
      <c r="Z331" t="b">
        <f t="shared" si="441"/>
        <v>0</v>
      </c>
      <c r="AA331" t="b">
        <f t="shared" si="441"/>
        <v>0</v>
      </c>
      <c r="AB331" t="b">
        <f t="shared" si="441"/>
        <v>0</v>
      </c>
      <c r="AC331" t="b">
        <v>0</v>
      </c>
    </row>
    <row r="332" spans="18:29" x14ac:dyDescent="0.2">
      <c r="R332" s="16"/>
      <c r="T332" t="b">
        <f t="shared" si="439"/>
        <v>0</v>
      </c>
      <c r="U332" t="b">
        <f t="shared" si="439"/>
        <v>0</v>
      </c>
      <c r="V332" t="b">
        <f t="shared" si="439"/>
        <v>0</v>
      </c>
      <c r="W332" t="b">
        <f t="shared" si="439"/>
        <v>0</v>
      </c>
      <c r="X332" t="b">
        <f t="shared" si="440"/>
        <v>0</v>
      </c>
      <c r="Y332" t="b">
        <f t="shared" si="441"/>
        <v>0</v>
      </c>
      <c r="Z332" t="b">
        <f t="shared" si="441"/>
        <v>0</v>
      </c>
      <c r="AA332" t="b">
        <f t="shared" si="441"/>
        <v>0</v>
      </c>
      <c r="AB332" t="b">
        <f t="shared" si="441"/>
        <v>0</v>
      </c>
      <c r="AC332" t="b">
        <v>0</v>
      </c>
    </row>
    <row r="333" spans="18:29" x14ac:dyDescent="0.2">
      <c r="R333" s="16"/>
      <c r="T333" t="b">
        <f t="shared" si="439"/>
        <v>1</v>
      </c>
      <c r="U333" t="b">
        <f t="shared" si="439"/>
        <v>1</v>
      </c>
      <c r="V333" t="b">
        <f t="shared" si="439"/>
        <v>1</v>
      </c>
      <c r="W333" t="b">
        <f t="shared" si="439"/>
        <v>1</v>
      </c>
      <c r="X333" t="b">
        <f t="shared" si="440"/>
        <v>1</v>
      </c>
      <c r="Y333" t="b">
        <f t="shared" si="441"/>
        <v>1</v>
      </c>
      <c r="Z333" t="b">
        <f t="shared" si="441"/>
        <v>1</v>
      </c>
      <c r="AA333" t="b">
        <f t="shared" si="441"/>
        <v>1</v>
      </c>
      <c r="AB333" t="b">
        <f t="shared" si="441"/>
        <v>1</v>
      </c>
      <c r="AC333" t="b">
        <v>0</v>
      </c>
    </row>
    <row r="334" spans="18:29" x14ac:dyDescent="0.2">
      <c r="R334" s="16"/>
    </row>
    <row r="335" spans="18:29" x14ac:dyDescent="0.2">
      <c r="R335" s="16"/>
    </row>
    <row r="336" spans="18:29" x14ac:dyDescent="0.2">
      <c r="R336" s="16"/>
      <c r="S336" t="str">
        <f>G260</f>
        <v>Q2.35</v>
      </c>
      <c r="T336" t="b">
        <f t="shared" ref="T336:AB336" si="442">IF(I260="",$H260,I260)</f>
        <v>0</v>
      </c>
      <c r="U336" t="b">
        <f t="shared" si="442"/>
        <v>0</v>
      </c>
      <c r="V336" t="b">
        <f t="shared" si="442"/>
        <v>0</v>
      </c>
      <c r="W336" t="b">
        <f t="shared" si="442"/>
        <v>0</v>
      </c>
      <c r="X336" t="b">
        <f t="shared" si="442"/>
        <v>0</v>
      </c>
      <c r="Y336" t="b">
        <f t="shared" si="442"/>
        <v>0</v>
      </c>
      <c r="Z336" t="b">
        <f t="shared" si="442"/>
        <v>0</v>
      </c>
      <c r="AA336" t="b">
        <f t="shared" si="442"/>
        <v>0</v>
      </c>
      <c r="AB336" t="b">
        <f t="shared" si="442"/>
        <v>0</v>
      </c>
      <c r="AC336" t="b">
        <v>0</v>
      </c>
    </row>
    <row r="337" spans="18:29" x14ac:dyDescent="0.2">
      <c r="R337" s="16"/>
      <c r="T337" t="b">
        <f t="shared" ref="T337:W339" si="443">IF(I261="",$H261,I261)</f>
        <v>0</v>
      </c>
      <c r="U337" t="b">
        <f t="shared" si="443"/>
        <v>0</v>
      </c>
      <c r="V337" t="b">
        <f t="shared" si="443"/>
        <v>0</v>
      </c>
      <c r="W337" t="b">
        <f t="shared" si="443"/>
        <v>0</v>
      </c>
      <c r="X337" t="b">
        <f t="shared" ref="X337:X339" si="444">IF(M261="",$H261,M261)</f>
        <v>0</v>
      </c>
      <c r="Y337" t="b">
        <f t="shared" ref="Y337:AB339" si="445">IF(N261="",$H261,N261)</f>
        <v>0</v>
      </c>
      <c r="Z337" t="b">
        <f t="shared" si="445"/>
        <v>0</v>
      </c>
      <c r="AA337" t="b">
        <f t="shared" si="445"/>
        <v>0</v>
      </c>
      <c r="AB337" t="b">
        <f t="shared" si="445"/>
        <v>0</v>
      </c>
      <c r="AC337" t="b">
        <v>0</v>
      </c>
    </row>
    <row r="338" spans="18:29" x14ac:dyDescent="0.2">
      <c r="R338" s="16"/>
      <c r="T338" t="b">
        <f t="shared" si="443"/>
        <v>1</v>
      </c>
      <c r="U338" t="b">
        <f t="shared" si="443"/>
        <v>1</v>
      </c>
      <c r="V338" t="b">
        <f t="shared" si="443"/>
        <v>1</v>
      </c>
      <c r="W338" t="b">
        <f t="shared" si="443"/>
        <v>1</v>
      </c>
      <c r="X338" t="b">
        <f t="shared" si="444"/>
        <v>1</v>
      </c>
      <c r="Y338" t="b">
        <f t="shared" si="445"/>
        <v>1</v>
      </c>
      <c r="Z338" t="b">
        <f t="shared" si="445"/>
        <v>1</v>
      </c>
      <c r="AA338" t="b">
        <f t="shared" si="445"/>
        <v>1</v>
      </c>
      <c r="AB338" t="b">
        <f t="shared" si="445"/>
        <v>1</v>
      </c>
      <c r="AC338" t="b">
        <v>0</v>
      </c>
    </row>
    <row r="339" spans="18:29" x14ac:dyDescent="0.2">
      <c r="R339" s="16"/>
      <c r="T339" t="b">
        <f t="shared" si="443"/>
        <v>0</v>
      </c>
      <c r="U339" t="b">
        <f t="shared" si="443"/>
        <v>0</v>
      </c>
      <c r="V339" t="b">
        <f t="shared" si="443"/>
        <v>0</v>
      </c>
      <c r="W339" t="b">
        <f t="shared" si="443"/>
        <v>0</v>
      </c>
      <c r="X339" t="b">
        <f t="shared" si="444"/>
        <v>0</v>
      </c>
      <c r="Y339" t="b">
        <f t="shared" si="445"/>
        <v>0</v>
      </c>
      <c r="Z339" t="b">
        <f t="shared" si="445"/>
        <v>0</v>
      </c>
      <c r="AA339" t="b">
        <f t="shared" si="445"/>
        <v>0</v>
      </c>
      <c r="AB339" t="b">
        <f t="shared" si="445"/>
        <v>0</v>
      </c>
      <c r="AC339" t="b">
        <v>0</v>
      </c>
    </row>
    <row r="340" spans="18:29" x14ac:dyDescent="0.2">
      <c r="R340" s="16"/>
    </row>
    <row r="341" spans="18:29" x14ac:dyDescent="0.2">
      <c r="R341" s="16"/>
    </row>
    <row r="342" spans="18:29" x14ac:dyDescent="0.2">
      <c r="R342" s="16"/>
      <c r="S342" t="str">
        <f>G264</f>
        <v>Q2.36</v>
      </c>
      <c r="T342" t="b">
        <f t="shared" ref="T342:AB342" si="446">IF(I264="",$H264,I264)</f>
        <v>0</v>
      </c>
      <c r="U342" t="b">
        <f t="shared" si="446"/>
        <v>0</v>
      </c>
      <c r="V342" t="b">
        <f t="shared" si="446"/>
        <v>0</v>
      </c>
      <c r="W342" t="b">
        <f t="shared" si="446"/>
        <v>0</v>
      </c>
      <c r="X342" t="b">
        <f t="shared" si="446"/>
        <v>0</v>
      </c>
      <c r="Y342" t="b">
        <f t="shared" si="446"/>
        <v>0</v>
      </c>
      <c r="Z342" t="b">
        <f t="shared" si="446"/>
        <v>0</v>
      </c>
      <c r="AA342" t="b">
        <f t="shared" si="446"/>
        <v>0</v>
      </c>
      <c r="AB342" t="b">
        <f t="shared" si="446"/>
        <v>0</v>
      </c>
      <c r="AC342" t="b">
        <v>0</v>
      </c>
    </row>
    <row r="343" spans="18:29" x14ac:dyDescent="0.2">
      <c r="R343" s="16"/>
      <c r="T343" t="b">
        <f t="shared" ref="T343:W345" si="447">IF(I265="",$H265,I265)</f>
        <v>1</v>
      </c>
      <c r="U343" t="b">
        <f t="shared" si="447"/>
        <v>0</v>
      </c>
      <c r="V343" t="b">
        <f t="shared" si="447"/>
        <v>1</v>
      </c>
      <c r="W343" t="b">
        <f t="shared" si="447"/>
        <v>1</v>
      </c>
      <c r="X343" t="b">
        <f t="shared" ref="X343:X345" si="448">IF(M265="",$H265,M265)</f>
        <v>1</v>
      </c>
      <c r="Y343" t="b">
        <f t="shared" ref="Y343:AB345" si="449">IF(N265="",$H265,N265)</f>
        <v>0</v>
      </c>
      <c r="Z343" t="b">
        <f t="shared" si="449"/>
        <v>0</v>
      </c>
      <c r="AA343" t="b">
        <f t="shared" si="449"/>
        <v>0</v>
      </c>
      <c r="AB343" t="b">
        <f t="shared" si="449"/>
        <v>1</v>
      </c>
      <c r="AC343" t="b">
        <v>0</v>
      </c>
    </row>
    <row r="344" spans="18:29" x14ac:dyDescent="0.2">
      <c r="R344" s="16"/>
      <c r="T344" t="b">
        <f t="shared" si="447"/>
        <v>0</v>
      </c>
      <c r="U344" t="b">
        <f t="shared" si="447"/>
        <v>1</v>
      </c>
      <c r="V344" t="b">
        <f t="shared" si="447"/>
        <v>0</v>
      </c>
      <c r="W344" t="b">
        <f t="shared" si="447"/>
        <v>0</v>
      </c>
      <c r="X344" t="b">
        <f t="shared" si="448"/>
        <v>0</v>
      </c>
      <c r="Y344" t="b">
        <f t="shared" si="449"/>
        <v>1</v>
      </c>
      <c r="Z344" t="b">
        <f t="shared" si="449"/>
        <v>1</v>
      </c>
      <c r="AA344" t="b">
        <f t="shared" si="449"/>
        <v>1</v>
      </c>
      <c r="AB344" t="b">
        <f t="shared" si="449"/>
        <v>0</v>
      </c>
      <c r="AC344" t="b">
        <v>0</v>
      </c>
    </row>
    <row r="345" spans="18:29" x14ac:dyDescent="0.2">
      <c r="R345" s="16"/>
      <c r="T345" t="b">
        <f t="shared" si="447"/>
        <v>0</v>
      </c>
      <c r="U345" t="b">
        <f t="shared" si="447"/>
        <v>0</v>
      </c>
      <c r="V345" t="b">
        <f t="shared" si="447"/>
        <v>0</v>
      </c>
      <c r="W345" t="b">
        <f t="shared" si="447"/>
        <v>0</v>
      </c>
      <c r="X345" t="b">
        <f t="shared" si="448"/>
        <v>0</v>
      </c>
      <c r="Y345" t="b">
        <f t="shared" si="449"/>
        <v>0</v>
      </c>
      <c r="Z345" t="b">
        <f t="shared" si="449"/>
        <v>0</v>
      </c>
      <c r="AA345" t="b">
        <f t="shared" si="449"/>
        <v>0</v>
      </c>
      <c r="AB345" t="b">
        <f t="shared" si="449"/>
        <v>0</v>
      </c>
      <c r="AC345" t="b">
        <v>0</v>
      </c>
    </row>
    <row r="346" spans="18:29" x14ac:dyDescent="0.2">
      <c r="R346" s="16"/>
    </row>
    <row r="347" spans="18:29" x14ac:dyDescent="0.2">
      <c r="R347" s="16"/>
    </row>
    <row r="348" spans="18:29" x14ac:dyDescent="0.2">
      <c r="R348" s="16"/>
      <c r="S348" t="str">
        <f>G268</f>
        <v>Q2.37</v>
      </c>
      <c r="T348" t="b">
        <f t="shared" ref="T348:AB348" si="450">IF(I268="",$H268,I268)</f>
        <v>0</v>
      </c>
      <c r="U348" t="b">
        <f t="shared" si="450"/>
        <v>0</v>
      </c>
      <c r="V348" t="b">
        <f t="shared" si="450"/>
        <v>0</v>
      </c>
      <c r="W348" t="b">
        <f t="shared" si="450"/>
        <v>0</v>
      </c>
      <c r="X348" t="b">
        <f t="shared" si="450"/>
        <v>0</v>
      </c>
      <c r="Y348" t="b">
        <f t="shared" si="450"/>
        <v>0</v>
      </c>
      <c r="Z348" t="b">
        <f t="shared" si="450"/>
        <v>0</v>
      </c>
      <c r="AA348" t="b">
        <f t="shared" si="450"/>
        <v>0</v>
      </c>
      <c r="AB348" t="b">
        <f t="shared" si="450"/>
        <v>0</v>
      </c>
      <c r="AC348" t="b">
        <v>0</v>
      </c>
    </row>
    <row r="349" spans="18:29" x14ac:dyDescent="0.2">
      <c r="R349" s="16"/>
      <c r="T349" t="b">
        <f t="shared" ref="T349:W351" si="451">IF(I269="",$H269,I269)</f>
        <v>1</v>
      </c>
      <c r="U349" t="b">
        <f t="shared" si="451"/>
        <v>0</v>
      </c>
      <c r="V349" t="b">
        <f t="shared" si="451"/>
        <v>1</v>
      </c>
      <c r="W349" t="b">
        <f t="shared" si="451"/>
        <v>1</v>
      </c>
      <c r="X349" t="b">
        <f t="shared" ref="X349:X351" si="452">IF(M269="",$H269,M269)</f>
        <v>1</v>
      </c>
      <c r="Y349" t="b">
        <f t="shared" ref="Y349:AB351" si="453">IF(N269="",$H269,N269)</f>
        <v>0</v>
      </c>
      <c r="Z349" t="b">
        <f t="shared" si="453"/>
        <v>0</v>
      </c>
      <c r="AA349" t="b">
        <f t="shared" si="453"/>
        <v>0</v>
      </c>
      <c r="AB349" t="b">
        <f t="shared" si="453"/>
        <v>1</v>
      </c>
      <c r="AC349" t="b">
        <v>0</v>
      </c>
    </row>
    <row r="350" spans="18:29" x14ac:dyDescent="0.2">
      <c r="R350" s="16"/>
      <c r="T350" t="b">
        <f t="shared" si="451"/>
        <v>0</v>
      </c>
      <c r="U350" t="b">
        <f t="shared" si="451"/>
        <v>1</v>
      </c>
      <c r="V350" t="b">
        <f t="shared" si="451"/>
        <v>0</v>
      </c>
      <c r="W350" t="b">
        <f t="shared" si="451"/>
        <v>0</v>
      </c>
      <c r="X350" t="b">
        <f t="shared" si="452"/>
        <v>0</v>
      </c>
      <c r="Y350" t="b">
        <f t="shared" si="453"/>
        <v>1</v>
      </c>
      <c r="Z350" t="b">
        <f t="shared" si="453"/>
        <v>1</v>
      </c>
      <c r="AA350" t="b">
        <f t="shared" si="453"/>
        <v>1</v>
      </c>
      <c r="AB350" t="b">
        <f t="shared" si="453"/>
        <v>0</v>
      </c>
      <c r="AC350" t="b">
        <v>0</v>
      </c>
    </row>
    <row r="351" spans="18:29" x14ac:dyDescent="0.2">
      <c r="R351" s="16"/>
      <c r="T351" t="b">
        <f t="shared" si="451"/>
        <v>0</v>
      </c>
      <c r="U351" t="b">
        <f t="shared" si="451"/>
        <v>0</v>
      </c>
      <c r="V351" t="b">
        <f t="shared" si="451"/>
        <v>0</v>
      </c>
      <c r="W351" t="b">
        <f t="shared" si="451"/>
        <v>0</v>
      </c>
      <c r="X351" t="b">
        <f t="shared" si="452"/>
        <v>0</v>
      </c>
      <c r="Y351" t="b">
        <f t="shared" si="453"/>
        <v>0</v>
      </c>
      <c r="Z351" t="b">
        <f t="shared" si="453"/>
        <v>0</v>
      </c>
      <c r="AA351" t="b">
        <f t="shared" si="453"/>
        <v>0</v>
      </c>
      <c r="AB351" t="b">
        <f t="shared" si="453"/>
        <v>0</v>
      </c>
      <c r="AC351" t="b">
        <v>0</v>
      </c>
    </row>
    <row r="352" spans="18:29" x14ac:dyDescent="0.2">
      <c r="R352" s="16"/>
    </row>
    <row r="353" spans="18:29" x14ac:dyDescent="0.2">
      <c r="R353" s="16"/>
    </row>
    <row r="354" spans="18:29" x14ac:dyDescent="0.2">
      <c r="R354" s="16"/>
      <c r="S354" t="str">
        <f>G272</f>
        <v>Q2.38</v>
      </c>
      <c r="T354" t="b">
        <f t="shared" ref="T354:AB354" si="454">IF(I272="",$H272,I272)</f>
        <v>0</v>
      </c>
      <c r="U354" t="b">
        <f t="shared" si="454"/>
        <v>0</v>
      </c>
      <c r="V354" t="b">
        <f t="shared" si="454"/>
        <v>0</v>
      </c>
      <c r="W354" t="b">
        <f t="shared" si="454"/>
        <v>0</v>
      </c>
      <c r="X354" t="b">
        <f t="shared" si="454"/>
        <v>0</v>
      </c>
      <c r="Y354" t="b">
        <f t="shared" si="454"/>
        <v>0</v>
      </c>
      <c r="Z354" t="b">
        <f t="shared" si="454"/>
        <v>0</v>
      </c>
      <c r="AA354" t="b">
        <f t="shared" si="454"/>
        <v>0</v>
      </c>
      <c r="AB354" t="b">
        <f t="shared" si="454"/>
        <v>0</v>
      </c>
      <c r="AC354" t="b">
        <v>0</v>
      </c>
    </row>
    <row r="355" spans="18:29" x14ac:dyDescent="0.2">
      <c r="R355" s="16"/>
      <c r="T355" t="b">
        <f t="shared" ref="T355:W357" si="455">IF(I273="",$H273,I273)</f>
        <v>0</v>
      </c>
      <c r="U355" t="b">
        <f t="shared" si="455"/>
        <v>0</v>
      </c>
      <c r="V355" t="b">
        <f t="shared" si="455"/>
        <v>0</v>
      </c>
      <c r="W355" t="b">
        <f t="shared" si="455"/>
        <v>0</v>
      </c>
      <c r="X355" t="b">
        <f t="shared" ref="X355:X357" si="456">IF(M273="",$H273,M273)</f>
        <v>0</v>
      </c>
      <c r="Y355" t="b">
        <f t="shared" ref="Y355:AB357" si="457">IF(N273="",$H273,N273)</f>
        <v>0</v>
      </c>
      <c r="Z355" t="b">
        <f t="shared" si="457"/>
        <v>0</v>
      </c>
      <c r="AA355" t="b">
        <f t="shared" si="457"/>
        <v>0</v>
      </c>
      <c r="AB355" t="b">
        <f t="shared" si="457"/>
        <v>0</v>
      </c>
      <c r="AC355" t="b">
        <v>0</v>
      </c>
    </row>
    <row r="356" spans="18:29" x14ac:dyDescent="0.2">
      <c r="R356" s="16"/>
      <c r="T356" t="b">
        <f t="shared" si="455"/>
        <v>1</v>
      </c>
      <c r="U356" t="b">
        <f t="shared" si="455"/>
        <v>1</v>
      </c>
      <c r="V356" t="b">
        <f t="shared" si="455"/>
        <v>1</v>
      </c>
      <c r="W356" t="b">
        <f t="shared" si="455"/>
        <v>1</v>
      </c>
      <c r="X356" t="b">
        <f t="shared" si="456"/>
        <v>1</v>
      </c>
      <c r="Y356" t="b">
        <f t="shared" si="457"/>
        <v>1</v>
      </c>
      <c r="Z356" t="b">
        <f t="shared" si="457"/>
        <v>1</v>
      </c>
      <c r="AA356" t="b">
        <f t="shared" si="457"/>
        <v>1</v>
      </c>
      <c r="AB356" t="b">
        <f t="shared" si="457"/>
        <v>1</v>
      </c>
      <c r="AC356" t="b">
        <v>0</v>
      </c>
    </row>
    <row r="357" spans="18:29" x14ac:dyDescent="0.2">
      <c r="R357" s="16"/>
      <c r="T357" t="b">
        <f t="shared" si="455"/>
        <v>0</v>
      </c>
      <c r="U357" t="b">
        <f t="shared" si="455"/>
        <v>0</v>
      </c>
      <c r="V357" t="b">
        <f t="shared" si="455"/>
        <v>0</v>
      </c>
      <c r="W357" t="b">
        <f t="shared" si="455"/>
        <v>0</v>
      </c>
      <c r="X357" t="b">
        <f t="shared" si="456"/>
        <v>0</v>
      </c>
      <c r="Y357" t="b">
        <f t="shared" si="457"/>
        <v>0</v>
      </c>
      <c r="Z357" t="b">
        <f t="shared" si="457"/>
        <v>0</v>
      </c>
      <c r="AA357" t="b">
        <f t="shared" si="457"/>
        <v>0</v>
      </c>
      <c r="AB357" t="b">
        <f t="shared" si="457"/>
        <v>0</v>
      </c>
      <c r="AC357" t="b">
        <v>0</v>
      </c>
    </row>
    <row r="358" spans="18:29" x14ac:dyDescent="0.2">
      <c r="R358" s="16"/>
    </row>
    <row r="359" spans="18:29" x14ac:dyDescent="0.2">
      <c r="R359" s="16"/>
    </row>
    <row r="360" spans="18:29" x14ac:dyDescent="0.2">
      <c r="R360" s="16"/>
      <c r="S360" t="str">
        <f>G276</f>
        <v>Q2.39</v>
      </c>
      <c r="T360" t="b">
        <f t="shared" ref="T360:AB360" si="458">IF(I276="",$H276,I276)</f>
        <v>0</v>
      </c>
      <c r="U360" t="b">
        <f t="shared" si="458"/>
        <v>0</v>
      </c>
      <c r="V360" t="b">
        <f t="shared" si="458"/>
        <v>0</v>
      </c>
      <c r="W360" t="b">
        <f t="shared" si="458"/>
        <v>0</v>
      </c>
      <c r="X360" t="b">
        <f t="shared" si="458"/>
        <v>0</v>
      </c>
      <c r="Y360" t="b">
        <f t="shared" si="458"/>
        <v>0</v>
      </c>
      <c r="Z360" t="b">
        <f t="shared" si="458"/>
        <v>0</v>
      </c>
      <c r="AA360" t="b">
        <f t="shared" si="458"/>
        <v>0</v>
      </c>
      <c r="AB360" t="b">
        <f t="shared" si="458"/>
        <v>0</v>
      </c>
      <c r="AC360" t="b">
        <v>0</v>
      </c>
    </row>
    <row r="361" spans="18:29" x14ac:dyDescent="0.2">
      <c r="R361" s="16"/>
      <c r="T361" t="b">
        <f t="shared" ref="T361:W363" si="459">IF(I277="",$H277,I277)</f>
        <v>0</v>
      </c>
      <c r="U361" t="b">
        <f t="shared" si="459"/>
        <v>0</v>
      </c>
      <c r="V361" t="b">
        <f t="shared" si="459"/>
        <v>0</v>
      </c>
      <c r="W361" t="b">
        <f t="shared" si="459"/>
        <v>0</v>
      </c>
      <c r="X361" t="b">
        <f t="shared" ref="X361:X363" si="460">IF(M277="",$H277,M277)</f>
        <v>0</v>
      </c>
      <c r="Y361" t="b">
        <f t="shared" ref="Y361:AB363" si="461">IF(N277="",$H277,N277)</f>
        <v>0</v>
      </c>
      <c r="Z361" t="b">
        <f t="shared" si="461"/>
        <v>0</v>
      </c>
      <c r="AA361" t="b">
        <f t="shared" si="461"/>
        <v>0</v>
      </c>
      <c r="AB361" t="b">
        <f t="shared" si="461"/>
        <v>0</v>
      </c>
      <c r="AC361" t="b">
        <v>0</v>
      </c>
    </row>
    <row r="362" spans="18:29" x14ac:dyDescent="0.2">
      <c r="R362" s="16"/>
      <c r="T362" t="b">
        <f t="shared" si="459"/>
        <v>1</v>
      </c>
      <c r="U362" t="b">
        <f t="shared" si="459"/>
        <v>1</v>
      </c>
      <c r="V362" t="b">
        <f t="shared" si="459"/>
        <v>1</v>
      </c>
      <c r="W362" t="b">
        <f t="shared" si="459"/>
        <v>1</v>
      </c>
      <c r="X362" t="b">
        <f t="shared" si="460"/>
        <v>1</v>
      </c>
      <c r="Y362" t="b">
        <f t="shared" si="461"/>
        <v>1</v>
      </c>
      <c r="Z362" t="b">
        <f t="shared" si="461"/>
        <v>1</v>
      </c>
      <c r="AA362" t="b">
        <f t="shared" si="461"/>
        <v>1</v>
      </c>
      <c r="AB362" t="b">
        <f t="shared" si="461"/>
        <v>1</v>
      </c>
      <c r="AC362" t="b">
        <v>0</v>
      </c>
    </row>
    <row r="363" spans="18:29" x14ac:dyDescent="0.2">
      <c r="R363" s="16"/>
      <c r="T363" t="b">
        <f t="shared" si="459"/>
        <v>0</v>
      </c>
      <c r="U363" t="b">
        <f t="shared" si="459"/>
        <v>0</v>
      </c>
      <c r="V363" t="b">
        <f t="shared" si="459"/>
        <v>0</v>
      </c>
      <c r="W363" t="b">
        <f t="shared" si="459"/>
        <v>0</v>
      </c>
      <c r="X363" t="b">
        <f t="shared" si="460"/>
        <v>0</v>
      </c>
      <c r="Y363" t="b">
        <f t="shared" si="461"/>
        <v>0</v>
      </c>
      <c r="Z363" t="b">
        <f t="shared" si="461"/>
        <v>0</v>
      </c>
      <c r="AA363" t="b">
        <f t="shared" si="461"/>
        <v>0</v>
      </c>
      <c r="AB363" t="b">
        <f t="shared" si="461"/>
        <v>0</v>
      </c>
      <c r="AC363" t="b">
        <v>0</v>
      </c>
    </row>
    <row r="364" spans="18:29" x14ac:dyDescent="0.2">
      <c r="R364" s="16"/>
    </row>
    <row r="365" spans="18:29" x14ac:dyDescent="0.2">
      <c r="R365" s="16"/>
    </row>
    <row r="366" spans="18:29" x14ac:dyDescent="0.2">
      <c r="R366" s="16"/>
      <c r="S366" t="str">
        <f>G280</f>
        <v>Q2.40</v>
      </c>
      <c r="T366" t="b">
        <f t="shared" ref="T366:AB366" si="462">IF(I280="",$H280,I280)</f>
        <v>0</v>
      </c>
      <c r="U366" t="b">
        <f t="shared" si="462"/>
        <v>0</v>
      </c>
      <c r="V366" t="b">
        <f t="shared" si="462"/>
        <v>0</v>
      </c>
      <c r="W366" t="b">
        <f t="shared" si="462"/>
        <v>0</v>
      </c>
      <c r="X366" t="b">
        <f t="shared" si="462"/>
        <v>0</v>
      </c>
      <c r="Y366" t="b">
        <f t="shared" si="462"/>
        <v>0</v>
      </c>
      <c r="Z366" t="b">
        <f t="shared" si="462"/>
        <v>0</v>
      </c>
      <c r="AA366" t="b">
        <f t="shared" si="462"/>
        <v>0</v>
      </c>
      <c r="AB366" t="b">
        <f t="shared" si="462"/>
        <v>0</v>
      </c>
      <c r="AC366" t="b">
        <v>0</v>
      </c>
    </row>
    <row r="367" spans="18:29" x14ac:dyDescent="0.2">
      <c r="R367" s="16"/>
      <c r="T367" t="b">
        <f t="shared" ref="T367:W369" si="463">IF(I281="",$H281,I281)</f>
        <v>0</v>
      </c>
      <c r="U367" t="b">
        <f t="shared" si="463"/>
        <v>0</v>
      </c>
      <c r="V367" t="b">
        <f t="shared" si="463"/>
        <v>0</v>
      </c>
      <c r="W367" t="b">
        <f t="shared" si="463"/>
        <v>0</v>
      </c>
      <c r="X367" t="b">
        <f t="shared" ref="X367:X369" si="464">IF(M281="",$H281,M281)</f>
        <v>0</v>
      </c>
      <c r="Y367" t="b">
        <f t="shared" ref="Y367:AB369" si="465">IF(N281="",$H281,N281)</f>
        <v>0</v>
      </c>
      <c r="Z367" t="b">
        <f t="shared" si="465"/>
        <v>0</v>
      </c>
      <c r="AA367" t="b">
        <f t="shared" si="465"/>
        <v>0</v>
      </c>
      <c r="AB367" t="b">
        <f t="shared" si="465"/>
        <v>0</v>
      </c>
      <c r="AC367" t="b">
        <v>0</v>
      </c>
    </row>
    <row r="368" spans="18:29" x14ac:dyDescent="0.2">
      <c r="R368" s="16"/>
      <c r="T368" t="b">
        <f t="shared" si="463"/>
        <v>1</v>
      </c>
      <c r="U368" t="b">
        <f t="shared" si="463"/>
        <v>1</v>
      </c>
      <c r="V368" t="b">
        <f t="shared" si="463"/>
        <v>1</v>
      </c>
      <c r="W368" t="b">
        <f t="shared" si="463"/>
        <v>1</v>
      </c>
      <c r="X368" t="b">
        <f t="shared" si="464"/>
        <v>1</v>
      </c>
      <c r="Y368" t="b">
        <f t="shared" si="465"/>
        <v>1</v>
      </c>
      <c r="Z368" t="b">
        <f t="shared" si="465"/>
        <v>1</v>
      </c>
      <c r="AA368" t="b">
        <f t="shared" si="465"/>
        <v>1</v>
      </c>
      <c r="AB368" t="b">
        <f t="shared" si="465"/>
        <v>1</v>
      </c>
      <c r="AC368" t="b">
        <v>0</v>
      </c>
    </row>
    <row r="369" spans="18:29" x14ac:dyDescent="0.2">
      <c r="R369" s="16"/>
      <c r="T369" t="b">
        <f t="shared" si="463"/>
        <v>0</v>
      </c>
      <c r="U369" t="b">
        <f t="shared" si="463"/>
        <v>0</v>
      </c>
      <c r="V369" t="b">
        <f t="shared" si="463"/>
        <v>0</v>
      </c>
      <c r="W369" t="b">
        <f t="shared" si="463"/>
        <v>0</v>
      </c>
      <c r="X369" t="b">
        <f t="shared" si="464"/>
        <v>0</v>
      </c>
      <c r="Y369" t="b">
        <f t="shared" si="465"/>
        <v>0</v>
      </c>
      <c r="Z369" t="b">
        <f t="shared" si="465"/>
        <v>0</v>
      </c>
      <c r="AA369" t="b">
        <f t="shared" si="465"/>
        <v>0</v>
      </c>
      <c r="AB369" t="b">
        <f t="shared" si="465"/>
        <v>0</v>
      </c>
      <c r="AC369" t="b">
        <v>0</v>
      </c>
    </row>
    <row r="370" spans="18:29" x14ac:dyDescent="0.2">
      <c r="R370" s="16"/>
    </row>
    <row r="371" spans="18:29" x14ac:dyDescent="0.2">
      <c r="R371" s="16"/>
    </row>
    <row r="372" spans="18:29" x14ac:dyDescent="0.2">
      <c r="R372" s="16"/>
      <c r="S372" t="str">
        <f>G284</f>
        <v>Q2.41</v>
      </c>
      <c r="T372" t="b">
        <f t="shared" ref="T372:AB372" si="466">IF(I284="",$H284,I284)</f>
        <v>0</v>
      </c>
      <c r="U372" t="b">
        <f t="shared" si="466"/>
        <v>0</v>
      </c>
      <c r="V372" t="b">
        <f t="shared" si="466"/>
        <v>0</v>
      </c>
      <c r="W372" t="b">
        <f t="shared" si="466"/>
        <v>0</v>
      </c>
      <c r="X372" t="b">
        <f t="shared" si="466"/>
        <v>0</v>
      </c>
      <c r="Y372" t="b">
        <f t="shared" si="466"/>
        <v>0</v>
      </c>
      <c r="Z372" t="b">
        <f t="shared" si="466"/>
        <v>0</v>
      </c>
      <c r="AA372" t="b">
        <f t="shared" si="466"/>
        <v>0</v>
      </c>
      <c r="AB372" t="b">
        <f t="shared" si="466"/>
        <v>0</v>
      </c>
      <c r="AC372" t="b">
        <v>0</v>
      </c>
    </row>
    <row r="373" spans="18:29" x14ac:dyDescent="0.2">
      <c r="R373" s="16"/>
      <c r="T373" t="b">
        <f t="shared" ref="T373:W375" si="467">IF(I285="",$H285,I285)</f>
        <v>1</v>
      </c>
      <c r="U373" t="b">
        <f t="shared" si="467"/>
        <v>0</v>
      </c>
      <c r="V373" t="b">
        <f t="shared" si="467"/>
        <v>1</v>
      </c>
      <c r="W373" t="b">
        <f t="shared" si="467"/>
        <v>1</v>
      </c>
      <c r="X373" t="b">
        <f t="shared" ref="X373:X375" si="468">IF(M285="",$H285,M285)</f>
        <v>1</v>
      </c>
      <c r="Y373" t="b">
        <f t="shared" ref="Y373:AB375" si="469">IF(N285="",$H285,N285)</f>
        <v>0</v>
      </c>
      <c r="Z373" t="b">
        <f t="shared" si="469"/>
        <v>0</v>
      </c>
      <c r="AA373" t="b">
        <f t="shared" si="469"/>
        <v>0</v>
      </c>
      <c r="AB373" t="b">
        <f t="shared" si="469"/>
        <v>1</v>
      </c>
      <c r="AC373" t="b">
        <v>0</v>
      </c>
    </row>
    <row r="374" spans="18:29" x14ac:dyDescent="0.2">
      <c r="R374" s="16"/>
      <c r="T374" t="b">
        <f t="shared" si="467"/>
        <v>0</v>
      </c>
      <c r="U374" t="b">
        <f t="shared" si="467"/>
        <v>1</v>
      </c>
      <c r="V374" t="b">
        <f t="shared" si="467"/>
        <v>0</v>
      </c>
      <c r="W374" t="b">
        <f t="shared" si="467"/>
        <v>0</v>
      </c>
      <c r="X374" t="b">
        <f t="shared" si="468"/>
        <v>0</v>
      </c>
      <c r="Y374" t="b">
        <f t="shared" si="469"/>
        <v>1</v>
      </c>
      <c r="Z374" t="b">
        <f t="shared" si="469"/>
        <v>1</v>
      </c>
      <c r="AA374" t="b">
        <f t="shared" si="469"/>
        <v>1</v>
      </c>
      <c r="AB374" t="b">
        <f t="shared" si="469"/>
        <v>0</v>
      </c>
      <c r="AC374" t="b">
        <v>0</v>
      </c>
    </row>
    <row r="375" spans="18:29" x14ac:dyDescent="0.2">
      <c r="R375" s="16"/>
      <c r="T375" t="b">
        <f t="shared" si="467"/>
        <v>0</v>
      </c>
      <c r="U375" t="b">
        <f t="shared" si="467"/>
        <v>0</v>
      </c>
      <c r="V375" t="b">
        <f t="shared" si="467"/>
        <v>0</v>
      </c>
      <c r="W375" t="b">
        <f t="shared" si="467"/>
        <v>0</v>
      </c>
      <c r="X375" t="b">
        <f t="shared" si="468"/>
        <v>0</v>
      </c>
      <c r="Y375" t="b">
        <f t="shared" si="469"/>
        <v>0</v>
      </c>
      <c r="Z375" t="b">
        <f t="shared" si="469"/>
        <v>0</v>
      </c>
      <c r="AA375" t="b">
        <f t="shared" si="469"/>
        <v>0</v>
      </c>
      <c r="AB375" t="b">
        <f t="shared" si="469"/>
        <v>0</v>
      </c>
      <c r="AC375" t="b">
        <v>0</v>
      </c>
    </row>
    <row r="376" spans="18:29" x14ac:dyDescent="0.2">
      <c r="R376" s="16"/>
    </row>
    <row r="377" spans="18:29" x14ac:dyDescent="0.2">
      <c r="R377" s="16"/>
    </row>
    <row r="378" spans="18:29" x14ac:dyDescent="0.2">
      <c r="R378" s="16"/>
      <c r="S378" t="str">
        <f>G288</f>
        <v>Q2.42</v>
      </c>
      <c r="T378" t="b">
        <f t="shared" ref="T378:AB378" si="470">IF(I288="",$H288,I288)</f>
        <v>0</v>
      </c>
      <c r="U378" t="b">
        <f t="shared" si="470"/>
        <v>0</v>
      </c>
      <c r="V378" t="b">
        <f t="shared" si="470"/>
        <v>0</v>
      </c>
      <c r="W378" t="b">
        <f t="shared" si="470"/>
        <v>0</v>
      </c>
      <c r="X378" t="b">
        <f t="shared" si="470"/>
        <v>0</v>
      </c>
      <c r="Y378" t="b">
        <f t="shared" si="470"/>
        <v>0</v>
      </c>
      <c r="Z378" t="b">
        <f t="shared" si="470"/>
        <v>0</v>
      </c>
      <c r="AA378" t="b">
        <f t="shared" si="470"/>
        <v>0</v>
      </c>
      <c r="AB378" t="b">
        <f t="shared" si="470"/>
        <v>0</v>
      </c>
      <c r="AC378" t="b">
        <v>0</v>
      </c>
    </row>
    <row r="379" spans="18:29" x14ac:dyDescent="0.2">
      <c r="R379" s="16"/>
      <c r="T379" t="b">
        <f t="shared" ref="T379:W381" si="471">IF(I289="",$H289,I289)</f>
        <v>1</v>
      </c>
      <c r="U379" t="b">
        <f t="shared" si="471"/>
        <v>0</v>
      </c>
      <c r="V379" t="b">
        <f t="shared" si="471"/>
        <v>1</v>
      </c>
      <c r="W379" t="b">
        <f t="shared" si="471"/>
        <v>1</v>
      </c>
      <c r="X379" t="b">
        <f t="shared" ref="X379:X381" si="472">IF(M289="",$H289,M289)</f>
        <v>1</v>
      </c>
      <c r="Y379" t="b">
        <f t="shared" ref="Y379:AB381" si="473">IF(N289="",$H289,N289)</f>
        <v>0</v>
      </c>
      <c r="Z379" t="b">
        <f t="shared" si="473"/>
        <v>0</v>
      </c>
      <c r="AA379" t="b">
        <f t="shared" si="473"/>
        <v>0</v>
      </c>
      <c r="AB379" t="b">
        <f t="shared" si="473"/>
        <v>1</v>
      </c>
      <c r="AC379" t="b">
        <v>0</v>
      </c>
    </row>
    <row r="380" spans="18:29" x14ac:dyDescent="0.2">
      <c r="R380" s="16"/>
      <c r="T380" t="b">
        <f t="shared" si="471"/>
        <v>0</v>
      </c>
      <c r="U380" t="b">
        <f t="shared" si="471"/>
        <v>1</v>
      </c>
      <c r="V380" t="b">
        <f t="shared" si="471"/>
        <v>0</v>
      </c>
      <c r="W380" t="b">
        <f t="shared" si="471"/>
        <v>0</v>
      </c>
      <c r="X380" t="b">
        <f t="shared" si="472"/>
        <v>0</v>
      </c>
      <c r="Y380" t="b">
        <f t="shared" si="473"/>
        <v>1</v>
      </c>
      <c r="Z380" t="b">
        <f t="shared" si="473"/>
        <v>1</v>
      </c>
      <c r="AA380" t="b">
        <f t="shared" si="473"/>
        <v>1</v>
      </c>
      <c r="AB380" t="b">
        <f t="shared" si="473"/>
        <v>0</v>
      </c>
      <c r="AC380" t="b">
        <v>0</v>
      </c>
    </row>
    <row r="381" spans="18:29" x14ac:dyDescent="0.2">
      <c r="R381" s="16"/>
      <c r="T381" t="b">
        <f t="shared" si="471"/>
        <v>0</v>
      </c>
      <c r="U381" t="b">
        <f t="shared" si="471"/>
        <v>0</v>
      </c>
      <c r="V381" t="b">
        <f t="shared" si="471"/>
        <v>0</v>
      </c>
      <c r="W381" t="b">
        <f t="shared" si="471"/>
        <v>0</v>
      </c>
      <c r="X381" t="b">
        <f t="shared" si="472"/>
        <v>0</v>
      </c>
      <c r="Y381" t="b">
        <f t="shared" si="473"/>
        <v>0</v>
      </c>
      <c r="Z381" t="b">
        <f t="shared" si="473"/>
        <v>0</v>
      </c>
      <c r="AA381" t="b">
        <f t="shared" si="473"/>
        <v>0</v>
      </c>
      <c r="AB381" t="b">
        <f t="shared" si="473"/>
        <v>0</v>
      </c>
      <c r="AC381" t="b">
        <v>0</v>
      </c>
    </row>
    <row r="382" spans="18:29" x14ac:dyDescent="0.2">
      <c r="R382" s="16"/>
    </row>
    <row r="383" spans="18:29" x14ac:dyDescent="0.2">
      <c r="R383" s="16"/>
    </row>
    <row r="384" spans="18:29" x14ac:dyDescent="0.2">
      <c r="R384" s="16"/>
      <c r="S384" t="str">
        <f>G292</f>
        <v>Q2.43</v>
      </c>
      <c r="T384" t="b">
        <f t="shared" ref="T384:AB384" si="474">IF(I292="",$H292,I292)</f>
        <v>0</v>
      </c>
      <c r="U384" t="b">
        <f t="shared" si="474"/>
        <v>0</v>
      </c>
      <c r="V384" t="b">
        <f t="shared" si="474"/>
        <v>0</v>
      </c>
      <c r="W384" t="b">
        <f t="shared" si="474"/>
        <v>0</v>
      </c>
      <c r="X384" t="b">
        <f t="shared" si="474"/>
        <v>0</v>
      </c>
      <c r="Y384" t="b">
        <f t="shared" si="474"/>
        <v>0</v>
      </c>
      <c r="Z384" t="b">
        <f t="shared" si="474"/>
        <v>0</v>
      </c>
      <c r="AA384" t="b">
        <f t="shared" si="474"/>
        <v>0</v>
      </c>
      <c r="AB384" t="b">
        <f t="shared" si="474"/>
        <v>0</v>
      </c>
      <c r="AC384" t="b">
        <v>0</v>
      </c>
    </row>
    <row r="385" spans="18:29" x14ac:dyDescent="0.2">
      <c r="R385" s="16"/>
      <c r="T385" t="b">
        <f t="shared" ref="T385:W387" si="475">IF(I293="",$H293,I293)</f>
        <v>0</v>
      </c>
      <c r="U385" t="b">
        <f t="shared" si="475"/>
        <v>0</v>
      </c>
      <c r="V385" t="b">
        <f t="shared" si="475"/>
        <v>0</v>
      </c>
      <c r="W385" t="b">
        <f t="shared" si="475"/>
        <v>0</v>
      </c>
      <c r="X385" t="b">
        <f t="shared" ref="X385:X387" si="476">IF(M293="",$H293,M293)</f>
        <v>0</v>
      </c>
      <c r="Y385" t="b">
        <f t="shared" ref="Y385:AB387" si="477">IF(N293="",$H293,N293)</f>
        <v>0</v>
      </c>
      <c r="Z385" t="b">
        <f t="shared" si="477"/>
        <v>0</v>
      </c>
      <c r="AA385" t="b">
        <f t="shared" si="477"/>
        <v>0</v>
      </c>
      <c r="AB385" t="b">
        <f t="shared" si="477"/>
        <v>0</v>
      </c>
      <c r="AC385" t="b">
        <v>0</v>
      </c>
    </row>
    <row r="386" spans="18:29" x14ac:dyDescent="0.2">
      <c r="R386" s="16"/>
      <c r="T386" t="b">
        <f t="shared" si="475"/>
        <v>1</v>
      </c>
      <c r="U386" t="b">
        <f t="shared" si="475"/>
        <v>1</v>
      </c>
      <c r="V386" t="b">
        <f t="shared" si="475"/>
        <v>0</v>
      </c>
      <c r="W386" t="b">
        <f t="shared" si="475"/>
        <v>1</v>
      </c>
      <c r="X386" t="b">
        <f t="shared" si="476"/>
        <v>1</v>
      </c>
      <c r="Y386" t="b">
        <f t="shared" si="477"/>
        <v>1</v>
      </c>
      <c r="Z386" t="b">
        <f t="shared" si="477"/>
        <v>1</v>
      </c>
      <c r="AA386" t="b">
        <f t="shared" si="477"/>
        <v>1</v>
      </c>
      <c r="AB386" t="b">
        <f t="shared" si="477"/>
        <v>1</v>
      </c>
      <c r="AC386" t="b">
        <v>0</v>
      </c>
    </row>
    <row r="387" spans="18:29" x14ac:dyDescent="0.2">
      <c r="R387" s="16"/>
      <c r="T387" t="b">
        <f t="shared" si="475"/>
        <v>0</v>
      </c>
      <c r="U387" t="b">
        <f t="shared" si="475"/>
        <v>0</v>
      </c>
      <c r="V387" t="b">
        <f t="shared" si="475"/>
        <v>1</v>
      </c>
      <c r="W387" t="b">
        <f t="shared" si="475"/>
        <v>0</v>
      </c>
      <c r="X387" t="b">
        <f t="shared" si="476"/>
        <v>0</v>
      </c>
      <c r="Y387" t="b">
        <f t="shared" si="477"/>
        <v>0</v>
      </c>
      <c r="Z387" t="b">
        <f t="shared" si="477"/>
        <v>0</v>
      </c>
      <c r="AA387" t="b">
        <f t="shared" si="477"/>
        <v>0</v>
      </c>
      <c r="AB387" t="b">
        <f t="shared" si="477"/>
        <v>0</v>
      </c>
      <c r="AC387" t="b">
        <v>0</v>
      </c>
    </row>
    <row r="388" spans="18:29" x14ac:dyDescent="0.2">
      <c r="R388" s="16"/>
    </row>
    <row r="389" spans="18:29" x14ac:dyDescent="0.2">
      <c r="R389" s="16"/>
    </row>
    <row r="390" spans="18:29" x14ac:dyDescent="0.2">
      <c r="R390" s="16"/>
      <c r="S390" t="str">
        <f>G296</f>
        <v>Q2.44</v>
      </c>
      <c r="T390" t="b">
        <f t="shared" ref="T390:AB390" si="478">IF(I296="",$H296,I296)</f>
        <v>0</v>
      </c>
      <c r="U390" t="b">
        <f t="shared" si="478"/>
        <v>0</v>
      </c>
      <c r="V390" t="b">
        <f t="shared" si="478"/>
        <v>0</v>
      </c>
      <c r="W390" t="b">
        <f t="shared" si="478"/>
        <v>0</v>
      </c>
      <c r="X390" t="b">
        <f t="shared" si="478"/>
        <v>0</v>
      </c>
      <c r="Y390" t="b">
        <f t="shared" si="478"/>
        <v>0</v>
      </c>
      <c r="Z390" t="b">
        <f t="shared" si="478"/>
        <v>0</v>
      </c>
      <c r="AA390" t="b">
        <f t="shared" si="478"/>
        <v>0</v>
      </c>
      <c r="AB390" t="b">
        <f t="shared" si="478"/>
        <v>0</v>
      </c>
      <c r="AC390" t="b">
        <v>0</v>
      </c>
    </row>
    <row r="391" spans="18:29" x14ac:dyDescent="0.2">
      <c r="R391" s="16"/>
      <c r="T391" t="b">
        <f t="shared" ref="T391:W393" si="479">IF(I297="",$H297,I297)</f>
        <v>0</v>
      </c>
      <c r="U391" t="b">
        <f t="shared" si="479"/>
        <v>0</v>
      </c>
      <c r="V391" t="b">
        <f t="shared" si="479"/>
        <v>0</v>
      </c>
      <c r="W391" t="b">
        <f t="shared" si="479"/>
        <v>0</v>
      </c>
      <c r="X391" t="b">
        <f t="shared" ref="X391:X393" si="480">IF(M297="",$H297,M297)</f>
        <v>0</v>
      </c>
      <c r="Y391" t="b">
        <f t="shared" ref="Y391:AB393" si="481">IF(N297="",$H297,N297)</f>
        <v>0</v>
      </c>
      <c r="Z391" t="b">
        <f t="shared" si="481"/>
        <v>0</v>
      </c>
      <c r="AA391" t="b">
        <f t="shared" si="481"/>
        <v>0</v>
      </c>
      <c r="AB391" t="b">
        <f t="shared" si="481"/>
        <v>0</v>
      </c>
      <c r="AC391" t="b">
        <v>0</v>
      </c>
    </row>
    <row r="392" spans="18:29" x14ac:dyDescent="0.2">
      <c r="R392" s="16"/>
      <c r="T392" t="b">
        <f t="shared" si="479"/>
        <v>1</v>
      </c>
      <c r="U392" t="b">
        <f t="shared" si="479"/>
        <v>1</v>
      </c>
      <c r="V392" t="b">
        <f t="shared" si="479"/>
        <v>1</v>
      </c>
      <c r="W392" t="b">
        <f t="shared" si="479"/>
        <v>1</v>
      </c>
      <c r="X392" t="b">
        <f t="shared" si="480"/>
        <v>1</v>
      </c>
      <c r="Y392" t="b">
        <f t="shared" si="481"/>
        <v>1</v>
      </c>
      <c r="Z392" t="b">
        <f t="shared" si="481"/>
        <v>1</v>
      </c>
      <c r="AA392" t="b">
        <f t="shared" si="481"/>
        <v>1</v>
      </c>
      <c r="AB392" t="b">
        <f t="shared" si="481"/>
        <v>1</v>
      </c>
      <c r="AC392" t="b">
        <v>0</v>
      </c>
    </row>
    <row r="393" spans="18:29" x14ac:dyDescent="0.2">
      <c r="R393" s="16"/>
      <c r="T393" t="b">
        <f t="shared" si="479"/>
        <v>0</v>
      </c>
      <c r="U393" t="b">
        <f t="shared" si="479"/>
        <v>0</v>
      </c>
      <c r="V393" t="b">
        <f t="shared" si="479"/>
        <v>0</v>
      </c>
      <c r="W393" t="b">
        <f t="shared" si="479"/>
        <v>0</v>
      </c>
      <c r="X393" t="b">
        <f t="shared" si="480"/>
        <v>0</v>
      </c>
      <c r="Y393" t="b">
        <f t="shared" si="481"/>
        <v>0</v>
      </c>
      <c r="Z393" t="b">
        <f t="shared" si="481"/>
        <v>0</v>
      </c>
      <c r="AA393" t="b">
        <f t="shared" si="481"/>
        <v>0</v>
      </c>
      <c r="AB393" t="b">
        <f t="shared" si="481"/>
        <v>0</v>
      </c>
      <c r="AC393" t="b">
        <v>0</v>
      </c>
    </row>
    <row r="394" spans="18:29" x14ac:dyDescent="0.2">
      <c r="R394" s="16"/>
    </row>
    <row r="395" spans="18:29" x14ac:dyDescent="0.2">
      <c r="R395" s="16"/>
    </row>
    <row r="396" spans="18:29" x14ac:dyDescent="0.2">
      <c r="R396" s="16"/>
      <c r="S396" t="str">
        <f>G300</f>
        <v>Q2.45</v>
      </c>
      <c r="T396" t="b">
        <f t="shared" ref="T396:AB396" si="482">IF(I300="",$H300,I300)</f>
        <v>1</v>
      </c>
      <c r="U396" t="b">
        <f t="shared" si="482"/>
        <v>1</v>
      </c>
      <c r="V396" t="b">
        <f t="shared" si="482"/>
        <v>0</v>
      </c>
      <c r="W396" t="b">
        <f t="shared" si="482"/>
        <v>1</v>
      </c>
      <c r="X396" t="b">
        <f t="shared" si="482"/>
        <v>1</v>
      </c>
      <c r="Y396" t="b">
        <f t="shared" si="482"/>
        <v>0</v>
      </c>
      <c r="Z396" t="b">
        <f t="shared" si="482"/>
        <v>0</v>
      </c>
      <c r="AA396" t="b">
        <f t="shared" si="482"/>
        <v>0</v>
      </c>
      <c r="AB396" t="b">
        <f t="shared" si="482"/>
        <v>1</v>
      </c>
      <c r="AC396" t="b">
        <v>0</v>
      </c>
    </row>
    <row r="397" spans="18:29" x14ac:dyDescent="0.2">
      <c r="R397" s="16"/>
      <c r="T397" t="b">
        <f t="shared" ref="T397:W399" si="483">IF(I301="",$H301,I301)</f>
        <v>0</v>
      </c>
      <c r="U397" t="b">
        <f t="shared" si="483"/>
        <v>0</v>
      </c>
      <c r="V397" t="b">
        <f t="shared" si="483"/>
        <v>0</v>
      </c>
      <c r="W397" t="b">
        <f t="shared" si="483"/>
        <v>0</v>
      </c>
      <c r="X397" t="b">
        <f t="shared" ref="X397:X399" si="484">IF(M301="",$H301,M301)</f>
        <v>0</v>
      </c>
      <c r="Y397" t="b">
        <f t="shared" ref="Y397:AB399" si="485">IF(N301="",$H301,N301)</f>
        <v>1</v>
      </c>
      <c r="Z397" t="b">
        <f t="shared" si="485"/>
        <v>1</v>
      </c>
      <c r="AA397" t="b">
        <f t="shared" si="485"/>
        <v>1</v>
      </c>
      <c r="AB397" t="b">
        <f t="shared" si="485"/>
        <v>0</v>
      </c>
      <c r="AC397" t="b">
        <v>0</v>
      </c>
    </row>
    <row r="398" spans="18:29" x14ac:dyDescent="0.2">
      <c r="R398" s="16"/>
      <c r="T398" t="b">
        <f t="shared" si="483"/>
        <v>0</v>
      </c>
      <c r="U398" t="b">
        <f t="shared" si="483"/>
        <v>0</v>
      </c>
      <c r="V398" t="b">
        <f t="shared" si="483"/>
        <v>1</v>
      </c>
      <c r="W398" t="b">
        <f t="shared" si="483"/>
        <v>0</v>
      </c>
      <c r="X398" t="b">
        <f t="shared" si="484"/>
        <v>0</v>
      </c>
      <c r="Y398" t="b">
        <f t="shared" si="485"/>
        <v>0</v>
      </c>
      <c r="Z398" t="b">
        <f t="shared" si="485"/>
        <v>0</v>
      </c>
      <c r="AA398" t="b">
        <f t="shared" si="485"/>
        <v>0</v>
      </c>
      <c r="AB398" t="b">
        <f t="shared" si="485"/>
        <v>0</v>
      </c>
      <c r="AC398" t="b">
        <v>0</v>
      </c>
    </row>
    <row r="399" spans="18:29" x14ac:dyDescent="0.2">
      <c r="R399" s="16"/>
      <c r="T399" t="b">
        <f t="shared" si="483"/>
        <v>0</v>
      </c>
      <c r="U399" t="b">
        <f t="shared" si="483"/>
        <v>0</v>
      </c>
      <c r="V399" t="b">
        <f t="shared" si="483"/>
        <v>0</v>
      </c>
      <c r="W399" t="b">
        <f t="shared" si="483"/>
        <v>0</v>
      </c>
      <c r="X399" t="b">
        <f t="shared" si="484"/>
        <v>0</v>
      </c>
      <c r="Y399" t="b">
        <f t="shared" si="485"/>
        <v>0</v>
      </c>
      <c r="Z399" t="b">
        <f t="shared" si="485"/>
        <v>0</v>
      </c>
      <c r="AA399" t="b">
        <f t="shared" si="485"/>
        <v>0</v>
      </c>
      <c r="AB399" t="b">
        <f t="shared" si="485"/>
        <v>0</v>
      </c>
      <c r="AC399" t="b">
        <v>0</v>
      </c>
    </row>
    <row r="400" spans="18:29" x14ac:dyDescent="0.2">
      <c r="R400" s="16"/>
    </row>
    <row r="401" spans="1:62" s="3" customFormat="1" x14ac:dyDescent="0.2">
      <c r="A401" s="3" t="s">
        <v>39</v>
      </c>
      <c r="BI401" s="103"/>
    </row>
    <row r="403" spans="1:62" x14ac:dyDescent="0.2">
      <c r="I403" t="s">
        <v>51</v>
      </c>
      <c r="T403" t="s">
        <v>35</v>
      </c>
      <c r="AG403" s="2" t="s">
        <v>66</v>
      </c>
      <c r="AH403" s="2"/>
      <c r="AI403" s="2"/>
      <c r="AK403" t="s">
        <v>45</v>
      </c>
    </row>
    <row r="404" spans="1:62" x14ac:dyDescent="0.2">
      <c r="B404" t="s">
        <v>15</v>
      </c>
      <c r="F404" t="s">
        <v>33</v>
      </c>
      <c r="H404" t="s">
        <v>34</v>
      </c>
      <c r="I404" t="s">
        <v>0</v>
      </c>
      <c r="J404" t="s">
        <v>1</v>
      </c>
      <c r="K404" t="s">
        <v>2</v>
      </c>
      <c r="L404" t="s">
        <v>7</v>
      </c>
      <c r="M404" t="s">
        <v>350</v>
      </c>
      <c r="N404" t="s">
        <v>3</v>
      </c>
      <c r="O404" t="s">
        <v>4</v>
      </c>
      <c r="P404" t="s">
        <v>5</v>
      </c>
      <c r="Q404" t="s">
        <v>351</v>
      </c>
      <c r="T404" t="str">
        <f t="shared" ref="T404:AB404" si="486">I404</f>
        <v>ISO9001</v>
      </c>
      <c r="U404" t="str">
        <f t="shared" si="486"/>
        <v>ISO14001</v>
      </c>
      <c r="V404" t="str">
        <f t="shared" si="486"/>
        <v>ISO26000</v>
      </c>
      <c r="W404" t="str">
        <f t="shared" si="486"/>
        <v>ISO45001</v>
      </c>
      <c r="X404" t="str">
        <f t="shared" si="486"/>
        <v>ISO50001</v>
      </c>
      <c r="Y404" t="str">
        <f t="shared" si="486"/>
        <v>EMAS</v>
      </c>
      <c r="Z404" t="str">
        <f t="shared" si="486"/>
        <v>RC14001</v>
      </c>
      <c r="AA404" t="str">
        <f t="shared" si="486"/>
        <v>RCMS</v>
      </c>
      <c r="AB404" t="str">
        <f t="shared" si="486"/>
        <v>GHS</v>
      </c>
      <c r="AC404" t="s">
        <v>36</v>
      </c>
      <c r="AE404" t="s">
        <v>43</v>
      </c>
      <c r="AG404" t="str">
        <f>IF(SUM(AG406:AG421)=100,"ok","error")</f>
        <v>ok</v>
      </c>
      <c r="AH404" t="str">
        <f>IF(SUM(AH406:AH421)/COUNT(AG406:AG421)=100,"ok","error")</f>
        <v>ok</v>
      </c>
      <c r="AK404" t="s">
        <v>44</v>
      </c>
      <c r="AL404" t="s">
        <v>6</v>
      </c>
      <c r="AO404" t="s">
        <v>68</v>
      </c>
      <c r="AU404" t="s">
        <v>53</v>
      </c>
      <c r="BF404" t="s">
        <v>67</v>
      </c>
    </row>
    <row r="405" spans="1:62" x14ac:dyDescent="0.2">
      <c r="AL405" s="41">
        <f>(AK406*AG406+AK408*AG408+AK410*AG410+AK415*AG415+AK417*AG417+AK420*AG420+AK422*AG422)/100</f>
        <v>3.2083333333333339</v>
      </c>
      <c r="AV405" t="str">
        <f>I404</f>
        <v>ISO9001</v>
      </c>
      <c r="AW405" t="str">
        <f t="shared" ref="AW405" si="487">J404</f>
        <v>ISO14001</v>
      </c>
      <c r="AX405" t="str">
        <f t="shared" ref="AX405" si="488">K404</f>
        <v>ISO26000</v>
      </c>
      <c r="AY405" t="str">
        <f>L404</f>
        <v>ISO45001</v>
      </c>
      <c r="AZ405" t="str">
        <f>M404</f>
        <v>ISO50001</v>
      </c>
      <c r="BA405" t="str">
        <f t="shared" ref="BA405" si="489">N404</f>
        <v>EMAS</v>
      </c>
      <c r="BB405" t="str">
        <f t="shared" ref="BB405" si="490">O404</f>
        <v>RC14001</v>
      </c>
      <c r="BC405" t="str">
        <f t="shared" ref="BC405" si="491">P404</f>
        <v>RCMS</v>
      </c>
      <c r="BD405" t="s">
        <v>351</v>
      </c>
    </row>
    <row r="406" spans="1:62" x14ac:dyDescent="0.2">
      <c r="B406" t="str">
        <f>'Chapter 3'!C6</f>
        <v>Q3.1</v>
      </c>
      <c r="C406" s="8">
        <f>IF('Chapter 3'!K7,1,IF('Chapter 3'!K8,2,IF('Chapter 3'!K9,3,IF('Chapter 3'!K10,4,""))))</f>
        <v>3</v>
      </c>
      <c r="D406" s="10" t="s">
        <v>29</v>
      </c>
      <c r="G406" t="str">
        <f>B406</f>
        <v>Q3.1</v>
      </c>
      <c r="H406" t="b">
        <f>'Chapter 3'!K7</f>
        <v>0</v>
      </c>
      <c r="I406" s="11" t="b">
        <v>1</v>
      </c>
      <c r="J406" s="11"/>
      <c r="K406" s="11" t="b">
        <v>0</v>
      </c>
      <c r="L406" s="11"/>
      <c r="M406" s="11" t="b">
        <v>0</v>
      </c>
      <c r="N406" s="11"/>
      <c r="O406" s="11"/>
      <c r="P406" s="11" t="b">
        <v>0</v>
      </c>
      <c r="Q406" s="11"/>
      <c r="S406" t="str">
        <f>G406</f>
        <v>Q3.1</v>
      </c>
      <c r="T406" t="b">
        <f t="shared" ref="T406:AB406" si="492">IF(I406="",$H406,I406)</f>
        <v>1</v>
      </c>
      <c r="U406" t="b">
        <f t="shared" si="492"/>
        <v>0</v>
      </c>
      <c r="V406" t="b">
        <f t="shared" si="492"/>
        <v>0</v>
      </c>
      <c r="W406" t="b">
        <f t="shared" si="492"/>
        <v>0</v>
      </c>
      <c r="X406" t="b">
        <f t="shared" si="492"/>
        <v>0</v>
      </c>
      <c r="Y406" t="b">
        <f t="shared" si="492"/>
        <v>0</v>
      </c>
      <c r="Z406" t="b">
        <f t="shared" si="492"/>
        <v>0</v>
      </c>
      <c r="AA406" t="b">
        <f t="shared" si="492"/>
        <v>0</v>
      </c>
      <c r="AB406" t="b">
        <f t="shared" si="492"/>
        <v>0</v>
      </c>
      <c r="AC406" t="b">
        <v>0</v>
      </c>
      <c r="AE406" t="str">
        <f>'Chapter 3'!B4</f>
        <v>Návrhování a zlepšování produktu</v>
      </c>
      <c r="AG406" s="37">
        <f>100/6</f>
        <v>16.666666666666668</v>
      </c>
      <c r="AH406" s="11"/>
      <c r="AK406" s="9">
        <f>C406</f>
        <v>3</v>
      </c>
      <c r="AO406" t="str">
        <f>B406</f>
        <v>Q3.1</v>
      </c>
      <c r="AP406" s="12">
        <v>1</v>
      </c>
      <c r="AQ406" t="str">
        <f t="shared" ref="AQ406:AQ415" si="493">IF(C406&lt;AP406,"major issue","ok")</f>
        <v>ok</v>
      </c>
      <c r="AR406">
        <f>IF(AQ406&lt;&gt;"ok",1,0)</f>
        <v>0</v>
      </c>
      <c r="AU406" t="str">
        <f>AO406</f>
        <v>Q3.1</v>
      </c>
      <c r="AV406">
        <f t="shared" ref="AV406:BD406" si="494">IF(I406,1,IF(I407,2,IF(I408,3,IF(I409,4,"-"))))</f>
        <v>1</v>
      </c>
      <c r="AW406" t="str">
        <f t="shared" si="494"/>
        <v>-</v>
      </c>
      <c r="AX406">
        <f t="shared" si="494"/>
        <v>4</v>
      </c>
      <c r="AY406" t="str">
        <f t="shared" si="494"/>
        <v>-</v>
      </c>
      <c r="AZ406">
        <f t="shared" si="494"/>
        <v>4</v>
      </c>
      <c r="BA406" t="str">
        <f t="shared" si="494"/>
        <v>-</v>
      </c>
      <c r="BB406" t="str">
        <f t="shared" si="494"/>
        <v>-</v>
      </c>
      <c r="BC406">
        <f t="shared" si="494"/>
        <v>3</v>
      </c>
      <c r="BD406" t="str">
        <f t="shared" si="494"/>
        <v>-</v>
      </c>
      <c r="BF406" t="str">
        <f>G406</f>
        <v>Q3.1</v>
      </c>
      <c r="BG406" s="30" t="str">
        <f t="shared" ref="BG406:BG445" si="495">CONCATENATE(BF406,BH406)</f>
        <v>Q3.1NEPRAVDA</v>
      </c>
      <c r="BH406" t="b">
        <f>H406</f>
        <v>0</v>
      </c>
      <c r="BI406" s="1" t="s">
        <v>338</v>
      </c>
    </row>
    <row r="407" spans="1:62" x14ac:dyDescent="0.2">
      <c r="B407" t="str">
        <f>'Chapter 3'!C14</f>
        <v>Q3.2</v>
      </c>
      <c r="C407" s="8">
        <f>IF('Chapter 3'!K15,1,IF('Chapter 3'!K16,2,IF('Chapter 3'!K17,3,IF('Chapter 3'!K18,4,""))))</f>
        <v>2</v>
      </c>
      <c r="D407" s="10" t="s">
        <v>29</v>
      </c>
      <c r="H407" t="b">
        <f>'Chapter 3'!K8</f>
        <v>0</v>
      </c>
      <c r="I407" s="11" t="b">
        <v>0</v>
      </c>
      <c r="J407" s="11"/>
      <c r="K407" s="11" t="b">
        <v>0</v>
      </c>
      <c r="L407" s="11"/>
      <c r="M407" s="11" t="b">
        <v>0</v>
      </c>
      <c r="N407" s="11"/>
      <c r="O407" s="11"/>
      <c r="P407" s="11" t="b">
        <v>0</v>
      </c>
      <c r="Q407" s="11"/>
      <c r="T407" t="b">
        <f t="shared" ref="T407:W409" si="496">IF(I407="",$H407,I407)</f>
        <v>0</v>
      </c>
      <c r="U407" t="b">
        <f t="shared" si="496"/>
        <v>0</v>
      </c>
      <c r="V407" t="b">
        <f t="shared" si="496"/>
        <v>0</v>
      </c>
      <c r="W407" t="b">
        <f t="shared" si="496"/>
        <v>0</v>
      </c>
      <c r="X407" t="b">
        <f t="shared" ref="X407:X409" si="497">IF(M407="",$H407,M407)</f>
        <v>0</v>
      </c>
      <c r="Y407" t="b">
        <f t="shared" ref="Y407:AB409" si="498">IF(N407="",$H407,N407)</f>
        <v>0</v>
      </c>
      <c r="Z407" t="b">
        <f t="shared" si="498"/>
        <v>0</v>
      </c>
      <c r="AA407" t="b">
        <f t="shared" si="498"/>
        <v>0</v>
      </c>
      <c r="AB407" t="b">
        <f t="shared" si="498"/>
        <v>0</v>
      </c>
      <c r="AC407" t="b">
        <v>0</v>
      </c>
      <c r="AF407" t="str">
        <f>B406</f>
        <v>Q3.1</v>
      </c>
      <c r="AG407" s="11"/>
      <c r="AH407" s="11">
        <v>100</v>
      </c>
      <c r="AO407" t="str">
        <f t="shared" ref="AO407:AO415" si="499">B407</f>
        <v>Q3.2</v>
      </c>
      <c r="AP407" s="12">
        <v>1</v>
      </c>
      <c r="AQ407" t="str">
        <f t="shared" si="493"/>
        <v>ok</v>
      </c>
      <c r="AR407">
        <f t="shared" ref="AR407:AR415" si="500">IF(AQ407&lt;&gt;"ok",1,0)</f>
        <v>0</v>
      </c>
      <c r="AU407" t="str">
        <f t="shared" ref="AU407:AU415" si="501">AO407</f>
        <v>Q3.2</v>
      </c>
      <c r="AV407" t="str">
        <f t="shared" ref="AV407:BD407" si="502">IF(I410,1,IF(I411,2,IF(I412,3,IF(I413,4,"-"))))</f>
        <v>-</v>
      </c>
      <c r="AW407" t="str">
        <f t="shared" si="502"/>
        <v>-</v>
      </c>
      <c r="AX407" t="str">
        <f t="shared" si="502"/>
        <v>-</v>
      </c>
      <c r="AY407" t="str">
        <f t="shared" si="502"/>
        <v>-</v>
      </c>
      <c r="AZ407" t="str">
        <f t="shared" si="502"/>
        <v>-</v>
      </c>
      <c r="BA407" t="str">
        <f t="shared" si="502"/>
        <v>-</v>
      </c>
      <c r="BB407">
        <f t="shared" si="502"/>
        <v>1</v>
      </c>
      <c r="BC407">
        <f t="shared" si="502"/>
        <v>2</v>
      </c>
      <c r="BD407" t="str">
        <f t="shared" si="502"/>
        <v>-</v>
      </c>
      <c r="BF407" t="str">
        <f>BF406</f>
        <v>Q3.1</v>
      </c>
      <c r="BG407" s="30" t="str">
        <f t="shared" si="495"/>
        <v>Q3.1NEPRAVDA</v>
      </c>
      <c r="BH407" t="b">
        <f t="shared" ref="BH407:BH445" si="503">H407</f>
        <v>0</v>
      </c>
      <c r="BI407" s="1" t="s">
        <v>328</v>
      </c>
    </row>
    <row r="408" spans="1:62" x14ac:dyDescent="0.2">
      <c r="B408" t="str">
        <f>'Chapter 3'!C22</f>
        <v>Q3.3</v>
      </c>
      <c r="C408" s="8">
        <f>IF('Chapter 3'!K23,1,IF('Chapter 3'!K24,2,IF('Chapter 3'!K25,3,IF('Chapter 3'!K26,4,""))))</f>
        <v>4</v>
      </c>
      <c r="D408" s="10" t="s">
        <v>29</v>
      </c>
      <c r="H408" t="b">
        <f>'Chapter 3'!K9</f>
        <v>1</v>
      </c>
      <c r="I408" s="11" t="b">
        <v>0</v>
      </c>
      <c r="J408" s="11"/>
      <c r="K408" s="11" t="b">
        <v>0</v>
      </c>
      <c r="L408" s="11"/>
      <c r="M408" s="11" t="b">
        <v>0</v>
      </c>
      <c r="N408" s="11"/>
      <c r="O408" s="11"/>
      <c r="P408" s="11" t="b">
        <v>1</v>
      </c>
      <c r="Q408" s="11"/>
      <c r="T408" t="b">
        <f t="shared" si="496"/>
        <v>0</v>
      </c>
      <c r="U408" t="b">
        <f t="shared" si="496"/>
        <v>1</v>
      </c>
      <c r="V408" t="b">
        <f t="shared" si="496"/>
        <v>0</v>
      </c>
      <c r="W408" t="b">
        <f t="shared" si="496"/>
        <v>1</v>
      </c>
      <c r="X408" t="b">
        <f t="shared" si="497"/>
        <v>0</v>
      </c>
      <c r="Y408" t="b">
        <f t="shared" si="498"/>
        <v>1</v>
      </c>
      <c r="Z408" t="b">
        <f t="shared" si="498"/>
        <v>1</v>
      </c>
      <c r="AA408" t="b">
        <f t="shared" si="498"/>
        <v>1</v>
      </c>
      <c r="AB408" t="b">
        <f t="shared" si="498"/>
        <v>1</v>
      </c>
      <c r="AC408" t="b">
        <v>0</v>
      </c>
      <c r="AE408" t="str">
        <f>'Chapter 3'!B12</f>
        <v>Stanovování priorit produktů</v>
      </c>
      <c r="AG408" s="37">
        <f>100/6</f>
        <v>16.666666666666668</v>
      </c>
      <c r="AH408" s="11"/>
      <c r="AK408" s="9">
        <f>C407</f>
        <v>2</v>
      </c>
      <c r="AO408" t="str">
        <f t="shared" si="499"/>
        <v>Q3.3</v>
      </c>
      <c r="AP408" s="12">
        <v>1</v>
      </c>
      <c r="AQ408" t="str">
        <f t="shared" si="493"/>
        <v>ok</v>
      </c>
      <c r="AR408">
        <f t="shared" si="500"/>
        <v>0</v>
      </c>
      <c r="AU408" t="str">
        <f t="shared" si="501"/>
        <v>Q3.3</v>
      </c>
      <c r="AV408">
        <f t="shared" ref="AV408:BD408" si="504">IF(I414,1,IF(I415,2,IF(I416,3,IF(I417,4,"-"))))</f>
        <v>1</v>
      </c>
      <c r="AW408" t="str">
        <f t="shared" si="504"/>
        <v>-</v>
      </c>
      <c r="AX408" t="str">
        <f t="shared" si="504"/>
        <v>-</v>
      </c>
      <c r="AY408" t="str">
        <f t="shared" si="504"/>
        <v>-</v>
      </c>
      <c r="AZ408" t="str">
        <f t="shared" si="504"/>
        <v>-</v>
      </c>
      <c r="BA408" t="str">
        <f t="shared" si="504"/>
        <v>-</v>
      </c>
      <c r="BB408">
        <f t="shared" si="504"/>
        <v>1</v>
      </c>
      <c r="BC408" t="str">
        <f t="shared" si="504"/>
        <v>-</v>
      </c>
      <c r="BD408">
        <f t="shared" si="504"/>
        <v>3</v>
      </c>
      <c r="BF408" t="str">
        <f>BF407</f>
        <v>Q3.1</v>
      </c>
      <c r="BG408" s="30" t="str">
        <f t="shared" si="495"/>
        <v>Q3.1PRAVDA</v>
      </c>
      <c r="BH408" t="b">
        <f t="shared" si="503"/>
        <v>1</v>
      </c>
      <c r="BI408" s="1" t="s">
        <v>329</v>
      </c>
    </row>
    <row r="409" spans="1:62" x14ac:dyDescent="0.2">
      <c r="B409" t="str">
        <f>'Chapter 3'!C28</f>
        <v>Q3.4</v>
      </c>
      <c r="C409" s="8">
        <f>IF('Chapter 3'!K29,1,IF('Chapter 3'!K30,2,IF('Chapter 3'!K31,3,IF('Chapter 3'!K32,4,""))))</f>
        <v>3</v>
      </c>
      <c r="D409" s="10" t="s">
        <v>29</v>
      </c>
      <c r="H409" t="b">
        <f>'Chapter 3'!K10</f>
        <v>0</v>
      </c>
      <c r="I409" s="11" t="b">
        <v>0</v>
      </c>
      <c r="J409" s="11"/>
      <c r="K409" s="11" t="b">
        <v>1</v>
      </c>
      <c r="L409" s="11"/>
      <c r="M409" s="11" t="b">
        <v>1</v>
      </c>
      <c r="N409" s="11"/>
      <c r="O409" s="11"/>
      <c r="P409" s="11" t="b">
        <v>0</v>
      </c>
      <c r="Q409" s="11"/>
      <c r="T409" t="b">
        <f t="shared" si="496"/>
        <v>0</v>
      </c>
      <c r="U409" t="b">
        <f t="shared" si="496"/>
        <v>0</v>
      </c>
      <c r="V409" t="b">
        <f t="shared" si="496"/>
        <v>1</v>
      </c>
      <c r="W409" t="b">
        <f t="shared" si="496"/>
        <v>0</v>
      </c>
      <c r="X409" t="b">
        <f t="shared" si="497"/>
        <v>1</v>
      </c>
      <c r="Y409" t="b">
        <f t="shared" si="498"/>
        <v>0</v>
      </c>
      <c r="Z409" t="b">
        <f t="shared" si="498"/>
        <v>0</v>
      </c>
      <c r="AA409" t="b">
        <f t="shared" si="498"/>
        <v>0</v>
      </c>
      <c r="AB409" t="b">
        <f t="shared" si="498"/>
        <v>0</v>
      </c>
      <c r="AC409" t="b">
        <v>0</v>
      </c>
      <c r="AF409" t="str">
        <f>B407</f>
        <v>Q3.2</v>
      </c>
      <c r="AG409" s="11"/>
      <c r="AH409" s="11">
        <v>100</v>
      </c>
      <c r="AO409" t="str">
        <f t="shared" si="499"/>
        <v>Q3.4</v>
      </c>
      <c r="AP409" s="12">
        <v>1</v>
      </c>
      <c r="AQ409" t="str">
        <f t="shared" si="493"/>
        <v>ok</v>
      </c>
      <c r="AR409">
        <f t="shared" si="500"/>
        <v>0</v>
      </c>
      <c r="AU409" t="str">
        <f t="shared" si="501"/>
        <v>Q3.4</v>
      </c>
      <c r="AV409" t="str">
        <f t="shared" ref="AV409:BD409" si="505">IF(I418,1,IF(I419,2,IF(I420,3,IF(I421,4,"-"))))</f>
        <v>-</v>
      </c>
      <c r="AW409" t="str">
        <f t="shared" si="505"/>
        <v>-</v>
      </c>
      <c r="AX409" t="str">
        <f t="shared" si="505"/>
        <v>-</v>
      </c>
      <c r="AY409" t="str">
        <f t="shared" si="505"/>
        <v>-</v>
      </c>
      <c r="AZ409" t="str">
        <f t="shared" si="505"/>
        <v>-</v>
      </c>
      <c r="BA409" t="str">
        <f t="shared" si="505"/>
        <v>-</v>
      </c>
      <c r="BB409">
        <f t="shared" si="505"/>
        <v>4</v>
      </c>
      <c r="BC409">
        <f t="shared" si="505"/>
        <v>4</v>
      </c>
      <c r="BD409" t="str">
        <f t="shared" si="505"/>
        <v>-</v>
      </c>
      <c r="BF409" t="str">
        <f>BF408</f>
        <v>Q3.1</v>
      </c>
      <c r="BG409" s="30" t="str">
        <f t="shared" si="495"/>
        <v>Q3.1NEPRAVDA</v>
      </c>
      <c r="BH409" t="b">
        <f t="shared" si="503"/>
        <v>0</v>
      </c>
      <c r="BI409" s="1" t="s">
        <v>371</v>
      </c>
    </row>
    <row r="410" spans="1:62" x14ac:dyDescent="0.2">
      <c r="B410" t="str">
        <f>'Chapter 3'!C34</f>
        <v>Q3.5</v>
      </c>
      <c r="C410" s="8">
        <f>IF('Chapter 3'!K35,1,IF('Chapter 3'!K36,2,IF('Chapter 3'!K37,3,IF('Chapter 3'!K38,4,""))))</f>
        <v>4</v>
      </c>
      <c r="D410" s="10" t="s">
        <v>29</v>
      </c>
      <c r="G410" t="str">
        <f>B407</f>
        <v>Q3.2</v>
      </c>
      <c r="H410" t="b">
        <f>'Chapter 3'!K15</f>
        <v>0</v>
      </c>
      <c r="I410" s="11"/>
      <c r="J410" s="11"/>
      <c r="K410" s="11"/>
      <c r="L410" s="11"/>
      <c r="M410" s="11"/>
      <c r="N410" s="11"/>
      <c r="O410" s="11" t="b">
        <v>1</v>
      </c>
      <c r="P410" s="11" t="b">
        <v>0</v>
      </c>
      <c r="Q410" s="11"/>
      <c r="AE410" t="str">
        <f>'Chapter 3'!B20</f>
        <v xml:space="preserve">Informace o produktu </v>
      </c>
      <c r="AG410" s="37">
        <f>100/6</f>
        <v>16.666666666666668</v>
      </c>
      <c r="AH410" s="11"/>
      <c r="AK410" s="9">
        <f>(C408*AH411+C409*AH412+C410*AH413+C411*AH414)/100</f>
        <v>3.25</v>
      </c>
      <c r="AO410" t="str">
        <f t="shared" si="499"/>
        <v>Q3.5</v>
      </c>
      <c r="AP410" s="12">
        <v>1</v>
      </c>
      <c r="AQ410" t="str">
        <f t="shared" si="493"/>
        <v>ok</v>
      </c>
      <c r="AR410">
        <f t="shared" si="500"/>
        <v>0</v>
      </c>
      <c r="AU410" t="str">
        <f t="shared" si="501"/>
        <v>Q3.5</v>
      </c>
      <c r="AV410" t="str">
        <f t="shared" ref="AV410:BD410" si="506">IF(I422,1,IF(I423,2,IF(I424,3,IF(I425,4,"-"))))</f>
        <v>-</v>
      </c>
      <c r="AW410" t="str">
        <f t="shared" si="506"/>
        <v>-</v>
      </c>
      <c r="AX410" t="str">
        <f t="shared" si="506"/>
        <v>-</v>
      </c>
      <c r="AY410" t="str">
        <f t="shared" si="506"/>
        <v>-</v>
      </c>
      <c r="AZ410" t="str">
        <f t="shared" si="506"/>
        <v>-</v>
      </c>
      <c r="BA410" t="str">
        <f t="shared" si="506"/>
        <v>-</v>
      </c>
      <c r="BB410" t="str">
        <f t="shared" si="506"/>
        <v>-</v>
      </c>
      <c r="BC410" t="str">
        <f t="shared" si="506"/>
        <v>-</v>
      </c>
      <c r="BD410" t="str">
        <f t="shared" si="506"/>
        <v>-</v>
      </c>
      <c r="BF410" t="str">
        <f>G410</f>
        <v>Q3.2</v>
      </c>
      <c r="BG410" s="30" t="str">
        <f t="shared" si="495"/>
        <v>Q3.2NEPRAVDA</v>
      </c>
      <c r="BH410" t="b">
        <f t="shared" si="503"/>
        <v>0</v>
      </c>
      <c r="BI410" s="1" t="s">
        <v>482</v>
      </c>
    </row>
    <row r="411" spans="1:62" x14ac:dyDescent="0.2">
      <c r="B411" t="str">
        <f>'Chapter 3'!C40</f>
        <v>Q3.6</v>
      </c>
      <c r="C411" s="8">
        <f>IF('Chapter 3'!K41,1,IF('Chapter 3'!K42,2,IF('Chapter 3'!K43,3,IF('Chapter 3'!K44,4,""))))</f>
        <v>2</v>
      </c>
      <c r="D411" s="10" t="s">
        <v>29</v>
      </c>
      <c r="H411" t="b">
        <f>'Chapter 3'!K16</f>
        <v>1</v>
      </c>
      <c r="I411" s="11"/>
      <c r="J411" s="11"/>
      <c r="K411" s="11"/>
      <c r="L411" s="11"/>
      <c r="M411" s="11"/>
      <c r="N411" s="11"/>
      <c r="O411" s="11" t="b">
        <v>0</v>
      </c>
      <c r="P411" s="11" t="b">
        <v>1</v>
      </c>
      <c r="Q411" s="11"/>
      <c r="T411" s="28"/>
      <c r="U411" s="28"/>
      <c r="V411" s="28"/>
      <c r="W411" s="28"/>
      <c r="X411" s="28"/>
      <c r="Y411" s="28"/>
      <c r="Z411" s="28"/>
      <c r="AA411" s="28"/>
      <c r="AB411" s="28"/>
      <c r="AC411" s="28"/>
      <c r="AF411" t="str">
        <f>B408</f>
        <v>Q3.3</v>
      </c>
      <c r="AG411" s="11"/>
      <c r="AH411" s="11">
        <v>25</v>
      </c>
      <c r="AK411" s="9"/>
      <c r="AO411" t="str">
        <f t="shared" si="499"/>
        <v>Q3.6</v>
      </c>
      <c r="AP411" s="12">
        <v>1</v>
      </c>
      <c r="AQ411" t="str">
        <f t="shared" si="493"/>
        <v>ok</v>
      </c>
      <c r="AR411">
        <f t="shared" si="500"/>
        <v>0</v>
      </c>
      <c r="AU411" t="str">
        <f t="shared" si="501"/>
        <v>Q3.6</v>
      </c>
      <c r="AV411" t="str">
        <f t="shared" ref="AV411:BD411" si="507">IF(I426,1,IF(I427,2,IF(I428,3,IF(I429,4,"-"))))</f>
        <v>-</v>
      </c>
      <c r="AW411" t="str">
        <f t="shared" si="507"/>
        <v>-</v>
      </c>
      <c r="AX411" t="str">
        <f t="shared" si="507"/>
        <v>-</v>
      </c>
      <c r="AY411" t="str">
        <f t="shared" si="507"/>
        <v>-</v>
      </c>
      <c r="AZ411" t="str">
        <f t="shared" si="507"/>
        <v>-</v>
      </c>
      <c r="BA411" t="str">
        <f t="shared" si="507"/>
        <v>-</v>
      </c>
      <c r="BB411">
        <f t="shared" si="507"/>
        <v>1</v>
      </c>
      <c r="BC411" t="str">
        <f t="shared" si="507"/>
        <v>-</v>
      </c>
      <c r="BD411" t="str">
        <f t="shared" si="507"/>
        <v>-</v>
      </c>
      <c r="BF411" t="str">
        <f>BF410</f>
        <v>Q3.2</v>
      </c>
      <c r="BG411" s="30" t="str">
        <f t="shared" si="495"/>
        <v>Q3.2PRAVDA</v>
      </c>
      <c r="BH411" t="b">
        <f t="shared" si="503"/>
        <v>1</v>
      </c>
      <c r="BI411" s="1" t="s">
        <v>483</v>
      </c>
    </row>
    <row r="412" spans="1:62" x14ac:dyDescent="0.2">
      <c r="B412" t="str">
        <f>'Chapter 3'!C48</f>
        <v>Q3.7</v>
      </c>
      <c r="C412" s="8">
        <f>IF('Chapter 3'!K49,1,IF('Chapter 3'!K50,2,IF('Chapter 3'!K51,3,IF('Chapter 3'!K52,4,""))))</f>
        <v>4</v>
      </c>
      <c r="D412" s="10" t="s">
        <v>29</v>
      </c>
      <c r="H412" t="b">
        <f>'Chapter 3'!K17</f>
        <v>0</v>
      </c>
      <c r="I412" s="11"/>
      <c r="J412" s="11"/>
      <c r="K412" s="11"/>
      <c r="L412" s="11"/>
      <c r="M412" s="11"/>
      <c r="N412" s="11"/>
      <c r="O412" s="11" t="b">
        <v>0</v>
      </c>
      <c r="P412" s="11" t="b">
        <v>0</v>
      </c>
      <c r="Q412" s="11"/>
      <c r="T412" s="28"/>
      <c r="U412" s="28"/>
      <c r="V412" s="28"/>
      <c r="W412" s="28"/>
      <c r="X412" s="28"/>
      <c r="Y412" s="28"/>
      <c r="Z412" s="28"/>
      <c r="AA412" s="28"/>
      <c r="AB412" s="28"/>
      <c r="AC412" s="28"/>
      <c r="AF412" t="str">
        <f t="shared" ref="AF412:AF414" si="508">B409</f>
        <v>Q3.4</v>
      </c>
      <c r="AG412" s="11"/>
      <c r="AH412" s="11">
        <v>25</v>
      </c>
      <c r="AK412" s="9"/>
      <c r="AO412" t="str">
        <f t="shared" si="499"/>
        <v>Q3.7</v>
      </c>
      <c r="AP412" s="12">
        <v>1</v>
      </c>
      <c r="AQ412" t="str">
        <f t="shared" si="493"/>
        <v>ok</v>
      </c>
      <c r="AR412">
        <f t="shared" si="500"/>
        <v>0</v>
      </c>
      <c r="AU412" t="str">
        <f t="shared" si="501"/>
        <v>Q3.7</v>
      </c>
      <c r="AV412" t="str">
        <f t="shared" ref="AV412:BD412" si="509">IF(I430,1,IF(I431,2,IF(I432,3,IF(I433,4,"-"))))</f>
        <v>-</v>
      </c>
      <c r="AW412" t="str">
        <f t="shared" si="509"/>
        <v>-</v>
      </c>
      <c r="AX412">
        <f t="shared" si="509"/>
        <v>1</v>
      </c>
      <c r="AY412" t="str">
        <f t="shared" si="509"/>
        <v>-</v>
      </c>
      <c r="AZ412" t="str">
        <f t="shared" si="509"/>
        <v>-</v>
      </c>
      <c r="BA412" t="str">
        <f t="shared" si="509"/>
        <v>-</v>
      </c>
      <c r="BB412">
        <f t="shared" si="509"/>
        <v>4</v>
      </c>
      <c r="BC412">
        <f t="shared" si="509"/>
        <v>4</v>
      </c>
      <c r="BD412" t="str">
        <f t="shared" si="509"/>
        <v>-</v>
      </c>
      <c r="BF412" t="str">
        <f>BF411</f>
        <v>Q3.2</v>
      </c>
      <c r="BG412" s="30" t="str">
        <f t="shared" si="495"/>
        <v>Q3.2NEPRAVDA</v>
      </c>
      <c r="BH412" t="b">
        <f t="shared" si="503"/>
        <v>0</v>
      </c>
      <c r="BI412" s="1" t="s">
        <v>330</v>
      </c>
    </row>
    <row r="413" spans="1:62" x14ac:dyDescent="0.2">
      <c r="B413" t="str">
        <f>'Chapter 3'!C56</f>
        <v>Q3.8</v>
      </c>
      <c r="C413" s="8">
        <f>IF('Chapter 3'!K57,1,IF('Chapter 3'!K58,2,IF('Chapter 3'!K59,3,IF('Chapter 3'!K60,4,""))))</f>
        <v>4</v>
      </c>
      <c r="D413" s="10" t="s">
        <v>29</v>
      </c>
      <c r="H413" t="b">
        <f>'Chapter 3'!K18</f>
        <v>0</v>
      </c>
      <c r="I413" s="11"/>
      <c r="J413" s="11"/>
      <c r="K413" s="11"/>
      <c r="L413" s="11"/>
      <c r="M413" s="11"/>
      <c r="N413" s="11"/>
      <c r="O413" s="11" t="b">
        <v>0</v>
      </c>
      <c r="P413" s="11" t="b">
        <v>0</v>
      </c>
      <c r="Q413" s="11"/>
      <c r="T413" s="28"/>
      <c r="U413" s="28"/>
      <c r="V413" s="28"/>
      <c r="W413" s="28"/>
      <c r="X413" s="28"/>
      <c r="Y413" s="28"/>
      <c r="Z413" s="28"/>
      <c r="AA413" s="28"/>
      <c r="AB413" s="28"/>
      <c r="AC413" s="28"/>
      <c r="AF413" t="str">
        <f t="shared" si="508"/>
        <v>Q3.5</v>
      </c>
      <c r="AG413" s="11"/>
      <c r="AH413" s="11">
        <v>25</v>
      </c>
      <c r="AK413" s="9"/>
      <c r="AO413" t="str">
        <f t="shared" si="499"/>
        <v>Q3.8</v>
      </c>
      <c r="AP413" s="12">
        <v>1</v>
      </c>
      <c r="AQ413" t="str">
        <f t="shared" si="493"/>
        <v>ok</v>
      </c>
      <c r="AR413">
        <f t="shared" si="500"/>
        <v>0</v>
      </c>
      <c r="AU413" t="str">
        <f t="shared" si="501"/>
        <v>Q3.8</v>
      </c>
      <c r="AV413">
        <f t="shared" ref="AV413:BD413" si="510">IF(I434,1,IF(I435,2,IF(I436,3,IF(I437,4,"-"))))</f>
        <v>1</v>
      </c>
      <c r="AW413" t="str">
        <f t="shared" si="510"/>
        <v>-</v>
      </c>
      <c r="AX413">
        <f t="shared" si="510"/>
        <v>2</v>
      </c>
      <c r="AY413" t="str">
        <f t="shared" si="510"/>
        <v>-</v>
      </c>
      <c r="AZ413" t="str">
        <f t="shared" si="510"/>
        <v>-</v>
      </c>
      <c r="BA413" t="str">
        <f t="shared" si="510"/>
        <v>-</v>
      </c>
      <c r="BB413">
        <f t="shared" si="510"/>
        <v>4</v>
      </c>
      <c r="BC413">
        <f t="shared" si="510"/>
        <v>4</v>
      </c>
      <c r="BD413">
        <f t="shared" si="510"/>
        <v>1</v>
      </c>
      <c r="BF413" t="str">
        <f>BF412</f>
        <v>Q3.2</v>
      </c>
      <c r="BG413" s="30" t="str">
        <f t="shared" si="495"/>
        <v>Q3.2NEPRAVDA</v>
      </c>
      <c r="BH413" t="b">
        <f t="shared" si="503"/>
        <v>0</v>
      </c>
      <c r="BI413" s="1" t="s">
        <v>331</v>
      </c>
    </row>
    <row r="414" spans="1:62" x14ac:dyDescent="0.2">
      <c r="B414" t="str">
        <f>'Chapter 3'!C62</f>
        <v>Q3.9</v>
      </c>
      <c r="C414" s="8">
        <f>IF('Chapter 3'!K63,1,IF('Chapter 3'!K64,2,IF('Chapter 3'!K65,3,IF('Chapter 3'!K66,4,""))))</f>
        <v>4</v>
      </c>
      <c r="D414" s="10" t="s">
        <v>29</v>
      </c>
      <c r="G414" t="str">
        <f>B408</f>
        <v>Q3.3</v>
      </c>
      <c r="H414" t="b">
        <f>'Chapter 3'!K23</f>
        <v>0</v>
      </c>
      <c r="I414" s="11" t="b">
        <v>1</v>
      </c>
      <c r="J414" s="11"/>
      <c r="K414" s="11"/>
      <c r="L414" s="11"/>
      <c r="M414" s="11"/>
      <c r="N414" s="11"/>
      <c r="O414" s="11" t="b">
        <v>1</v>
      </c>
      <c r="P414" s="11"/>
      <c r="Q414" s="11" t="b">
        <v>0</v>
      </c>
      <c r="S414" t="str">
        <f>G410</f>
        <v>Q3.2</v>
      </c>
      <c r="T414" t="b">
        <f t="shared" ref="T414:AB414" si="511">IF(I410="",$H410,I410)</f>
        <v>0</v>
      </c>
      <c r="U414" t="b">
        <f t="shared" si="511"/>
        <v>0</v>
      </c>
      <c r="V414" t="b">
        <f t="shared" si="511"/>
        <v>0</v>
      </c>
      <c r="W414" t="b">
        <f t="shared" si="511"/>
        <v>0</v>
      </c>
      <c r="X414" t="b">
        <f t="shared" si="511"/>
        <v>0</v>
      </c>
      <c r="Y414" t="b">
        <f t="shared" si="511"/>
        <v>0</v>
      </c>
      <c r="Z414" t="b">
        <f t="shared" si="511"/>
        <v>1</v>
      </c>
      <c r="AA414" t="b">
        <f t="shared" si="511"/>
        <v>0</v>
      </c>
      <c r="AB414" t="b">
        <f t="shared" si="511"/>
        <v>0</v>
      </c>
      <c r="AC414" t="b">
        <v>0</v>
      </c>
      <c r="AF414" t="str">
        <f t="shared" si="508"/>
        <v>Q3.6</v>
      </c>
      <c r="AG414" s="11"/>
      <c r="AH414" s="11">
        <v>25</v>
      </c>
      <c r="AK414" s="9"/>
      <c r="AO414" t="str">
        <f t="shared" si="499"/>
        <v>Q3.9</v>
      </c>
      <c r="AP414" s="12">
        <v>1</v>
      </c>
      <c r="AQ414" t="str">
        <f t="shared" si="493"/>
        <v>ok</v>
      </c>
      <c r="AR414">
        <f t="shared" si="500"/>
        <v>0</v>
      </c>
      <c r="AU414" t="str">
        <f t="shared" si="501"/>
        <v>Q3.9</v>
      </c>
      <c r="AV414">
        <f t="shared" ref="AV414:BD414" si="512">IF(I438,1,IF(I439,2,IF(I440,3,IF(I441,4,"-"))))</f>
        <v>3</v>
      </c>
      <c r="AW414" t="str">
        <f t="shared" si="512"/>
        <v>-</v>
      </c>
      <c r="AX414">
        <f t="shared" si="512"/>
        <v>4</v>
      </c>
      <c r="AY414" t="str">
        <f t="shared" si="512"/>
        <v>-</v>
      </c>
      <c r="AZ414" t="str">
        <f t="shared" si="512"/>
        <v>-</v>
      </c>
      <c r="BA414" t="str">
        <f t="shared" si="512"/>
        <v>-</v>
      </c>
      <c r="BB414">
        <f t="shared" si="512"/>
        <v>4</v>
      </c>
      <c r="BC414">
        <f t="shared" si="512"/>
        <v>4</v>
      </c>
      <c r="BD414" t="str">
        <f t="shared" si="512"/>
        <v>-</v>
      </c>
      <c r="BF414" t="str">
        <f>G414</f>
        <v>Q3.3</v>
      </c>
      <c r="BG414" s="30" t="str">
        <f t="shared" si="495"/>
        <v>Q3.3NEPRAVDA</v>
      </c>
      <c r="BH414" t="b">
        <f t="shared" si="503"/>
        <v>0</v>
      </c>
      <c r="BI414" s="1" t="s">
        <v>194</v>
      </c>
      <c r="BJ414" s="1"/>
    </row>
    <row r="415" spans="1:62" x14ac:dyDescent="0.2">
      <c r="B415" t="str">
        <f>'Chapter 3'!C70</f>
        <v>Q3.10</v>
      </c>
      <c r="C415" s="8">
        <f>IF('Chapter 3'!K71,1,IF('Chapter 3'!K72,2,IF('Chapter 3'!K73,3,IF('Chapter 3'!K74,4,""))))</f>
        <v>3</v>
      </c>
      <c r="D415" s="10" t="s">
        <v>29</v>
      </c>
      <c r="H415" t="b">
        <f>'Chapter 3'!K24</f>
        <v>0</v>
      </c>
      <c r="I415" s="11" t="b">
        <v>0</v>
      </c>
      <c r="J415" s="11"/>
      <c r="K415" s="11"/>
      <c r="L415" s="11"/>
      <c r="M415" s="11"/>
      <c r="N415" s="11"/>
      <c r="O415" s="11" t="b">
        <v>0</v>
      </c>
      <c r="P415" s="11"/>
      <c r="Q415" s="11" t="b">
        <v>0</v>
      </c>
      <c r="T415" t="b">
        <f t="shared" ref="T415:W417" si="513">IF(I411="",$H411,I411)</f>
        <v>1</v>
      </c>
      <c r="U415" t="b">
        <f t="shared" si="513"/>
        <v>1</v>
      </c>
      <c r="V415" t="b">
        <f t="shared" si="513"/>
        <v>1</v>
      </c>
      <c r="W415" t="b">
        <f t="shared" si="513"/>
        <v>1</v>
      </c>
      <c r="X415" t="b">
        <f t="shared" ref="X415:X417" si="514">IF(M411="",$H411,M411)</f>
        <v>1</v>
      </c>
      <c r="Y415" t="b">
        <f t="shared" ref="Y415:AB417" si="515">IF(N411="",$H411,N411)</f>
        <v>1</v>
      </c>
      <c r="Z415" t="b">
        <f t="shared" si="515"/>
        <v>0</v>
      </c>
      <c r="AA415" t="b">
        <f t="shared" si="515"/>
        <v>1</v>
      </c>
      <c r="AB415" t="b">
        <f t="shared" si="515"/>
        <v>1</v>
      </c>
      <c r="AC415" t="b">
        <v>0</v>
      </c>
      <c r="AE415" t="str">
        <f>'Chapter 3'!B46</f>
        <v>Charakterizace rizik</v>
      </c>
      <c r="AG415" s="37">
        <f>100/6</f>
        <v>16.666666666666668</v>
      </c>
      <c r="AH415" s="11"/>
      <c r="AK415" s="9">
        <f>C412</f>
        <v>4</v>
      </c>
      <c r="AO415" t="str">
        <f t="shared" si="499"/>
        <v>Q3.10</v>
      </c>
      <c r="AP415" s="12">
        <v>1</v>
      </c>
      <c r="AQ415" t="str">
        <f t="shared" si="493"/>
        <v>ok</v>
      </c>
      <c r="AR415">
        <f t="shared" si="500"/>
        <v>0</v>
      </c>
      <c r="AU415" t="str">
        <f t="shared" si="501"/>
        <v>Q3.10</v>
      </c>
      <c r="AV415" t="str">
        <f t="shared" ref="AV415:BD415" si="516">IF(I442,1,IF(I443,2,IF(I444,3,IF(I445,4,"-"))))</f>
        <v>-</v>
      </c>
      <c r="AW415" t="str">
        <f t="shared" si="516"/>
        <v>-</v>
      </c>
      <c r="AX415" t="str">
        <f t="shared" si="516"/>
        <v>-</v>
      </c>
      <c r="AY415" t="str">
        <f t="shared" si="516"/>
        <v>-</v>
      </c>
      <c r="AZ415" t="str">
        <f t="shared" si="516"/>
        <v>-</v>
      </c>
      <c r="BA415" t="str">
        <f t="shared" si="516"/>
        <v>-</v>
      </c>
      <c r="BB415">
        <f t="shared" si="516"/>
        <v>4</v>
      </c>
      <c r="BC415">
        <f t="shared" si="516"/>
        <v>4</v>
      </c>
      <c r="BD415">
        <f t="shared" si="516"/>
        <v>1</v>
      </c>
      <c r="BF415" t="str">
        <f>BF414</f>
        <v>Q3.3</v>
      </c>
      <c r="BG415" s="30" t="str">
        <f t="shared" si="495"/>
        <v>Q3.3NEPRAVDA</v>
      </c>
      <c r="BH415" t="b">
        <f t="shared" si="503"/>
        <v>0</v>
      </c>
      <c r="BI415" s="1" t="s">
        <v>117</v>
      </c>
      <c r="BJ415" s="1"/>
    </row>
    <row r="416" spans="1:62" x14ac:dyDescent="0.2">
      <c r="C416" s="8"/>
      <c r="D416" s="10"/>
      <c r="H416" t="b">
        <f>'Chapter 3'!K25</f>
        <v>0</v>
      </c>
      <c r="I416" s="11" t="b">
        <v>0</v>
      </c>
      <c r="J416" s="11"/>
      <c r="K416" s="11"/>
      <c r="L416" s="11"/>
      <c r="M416" s="11"/>
      <c r="N416" s="11"/>
      <c r="O416" s="11" t="b">
        <v>0</v>
      </c>
      <c r="P416" s="11"/>
      <c r="Q416" s="11" t="b">
        <v>1</v>
      </c>
      <c r="T416" t="b">
        <f t="shared" si="513"/>
        <v>0</v>
      </c>
      <c r="U416" t="b">
        <f t="shared" si="513"/>
        <v>0</v>
      </c>
      <c r="V416" t="b">
        <f t="shared" si="513"/>
        <v>0</v>
      </c>
      <c r="W416" t="b">
        <f t="shared" si="513"/>
        <v>0</v>
      </c>
      <c r="X416" t="b">
        <f t="shared" si="514"/>
        <v>0</v>
      </c>
      <c r="Y416" t="b">
        <f t="shared" si="515"/>
        <v>0</v>
      </c>
      <c r="Z416" t="b">
        <f t="shared" si="515"/>
        <v>0</v>
      </c>
      <c r="AA416" t="b">
        <f t="shared" si="515"/>
        <v>0</v>
      </c>
      <c r="AB416" t="b">
        <f t="shared" si="515"/>
        <v>0</v>
      </c>
      <c r="AC416" t="b">
        <v>0</v>
      </c>
      <c r="AF416" t="str">
        <f>B412</f>
        <v>Q3.7</v>
      </c>
      <c r="AG416" s="11"/>
      <c r="AH416" s="11">
        <v>100</v>
      </c>
      <c r="AK416" s="9"/>
      <c r="AP416" s="13"/>
      <c r="BF416" t="str">
        <f>BF415</f>
        <v>Q3.3</v>
      </c>
      <c r="BG416" s="30" t="str">
        <f t="shared" si="495"/>
        <v>Q3.3NEPRAVDA</v>
      </c>
      <c r="BH416" t="b">
        <f t="shared" si="503"/>
        <v>0</v>
      </c>
      <c r="BI416" s="1" t="s">
        <v>304</v>
      </c>
    </row>
    <row r="417" spans="2:61" x14ac:dyDescent="0.2">
      <c r="C417" s="8"/>
      <c r="D417" s="10"/>
      <c r="H417" t="b">
        <f>'Chapter 3'!K26</f>
        <v>1</v>
      </c>
      <c r="I417" s="11" t="b">
        <v>0</v>
      </c>
      <c r="J417" s="11"/>
      <c r="K417" s="11"/>
      <c r="L417" s="11"/>
      <c r="M417" s="11"/>
      <c r="N417" s="11"/>
      <c r="O417" s="11" t="b">
        <v>0</v>
      </c>
      <c r="P417" s="11"/>
      <c r="Q417" s="11" t="b">
        <v>0</v>
      </c>
      <c r="T417" t="b">
        <f t="shared" si="513"/>
        <v>0</v>
      </c>
      <c r="U417" t="b">
        <f t="shared" si="513"/>
        <v>0</v>
      </c>
      <c r="V417" t="b">
        <f t="shared" si="513"/>
        <v>0</v>
      </c>
      <c r="W417" t="b">
        <f t="shared" si="513"/>
        <v>0</v>
      </c>
      <c r="X417" t="b">
        <f t="shared" si="514"/>
        <v>0</v>
      </c>
      <c r="Y417" t="b">
        <f t="shared" si="515"/>
        <v>0</v>
      </c>
      <c r="Z417" t="b">
        <f t="shared" si="515"/>
        <v>0</v>
      </c>
      <c r="AA417" t="b">
        <f t="shared" si="515"/>
        <v>0</v>
      </c>
      <c r="AB417" t="b">
        <f t="shared" si="515"/>
        <v>0</v>
      </c>
      <c r="AC417" t="b">
        <v>0</v>
      </c>
      <c r="AE417" t="str">
        <f>'Chapter 3'!B54</f>
        <v>Řízení rizik produktu</v>
      </c>
      <c r="AG417" s="37">
        <f>100/6</f>
        <v>16.666666666666668</v>
      </c>
      <c r="AH417" s="11"/>
      <c r="AK417" s="9">
        <f>(C413*AH418+C414*AH419)/100</f>
        <v>4</v>
      </c>
      <c r="AP417" s="13"/>
      <c r="AR417" s="281" t="str">
        <f>IF(SUM(AR406:AR415)&gt;0,"Key RC elements are still to be implemented, see tips","")</f>
        <v/>
      </c>
      <c r="BF417" t="str">
        <f>BF416</f>
        <v>Q3.3</v>
      </c>
      <c r="BG417" s="30" t="str">
        <f t="shared" si="495"/>
        <v>Q3.3PRAVDA</v>
      </c>
      <c r="BH417" t="b">
        <f t="shared" si="503"/>
        <v>1</v>
      </c>
      <c r="BI417" s="1" t="s">
        <v>204</v>
      </c>
    </row>
    <row r="418" spans="2:61" x14ac:dyDescent="0.2">
      <c r="C418" s="8"/>
      <c r="D418" s="10"/>
      <c r="G418" t="str">
        <f>B409</f>
        <v>Q3.4</v>
      </c>
      <c r="H418" t="b">
        <f>'Chapter 3'!K29</f>
        <v>0</v>
      </c>
      <c r="I418" s="11"/>
      <c r="J418" s="11"/>
      <c r="K418" s="11"/>
      <c r="L418" s="11"/>
      <c r="M418" s="11"/>
      <c r="N418" s="11"/>
      <c r="O418" s="11" t="b">
        <v>0</v>
      </c>
      <c r="P418" s="11" t="b">
        <v>0</v>
      </c>
      <c r="Q418" s="11"/>
      <c r="AF418" t="str">
        <f>B413</f>
        <v>Q3.8</v>
      </c>
      <c r="AG418" s="11"/>
      <c r="AH418" s="11">
        <v>50</v>
      </c>
      <c r="AK418" s="9"/>
      <c r="AP418" s="13"/>
      <c r="BF418" t="str">
        <f>G418</f>
        <v>Q3.4</v>
      </c>
      <c r="BG418" s="30" t="str">
        <f t="shared" si="495"/>
        <v>Q3.4NEPRAVDA</v>
      </c>
      <c r="BH418" t="b">
        <f t="shared" si="503"/>
        <v>0</v>
      </c>
      <c r="BI418" s="1" t="s">
        <v>69</v>
      </c>
    </row>
    <row r="419" spans="2:61" x14ac:dyDescent="0.2">
      <c r="C419" s="8"/>
      <c r="H419" t="b">
        <f>'Chapter 3'!K30</f>
        <v>0</v>
      </c>
      <c r="I419" s="11"/>
      <c r="J419" s="11"/>
      <c r="K419" s="11"/>
      <c r="L419" s="11"/>
      <c r="M419" s="11"/>
      <c r="N419" s="11"/>
      <c r="O419" s="11" t="b">
        <v>0</v>
      </c>
      <c r="P419" s="11" t="b">
        <v>0</v>
      </c>
      <c r="Q419" s="11"/>
      <c r="T419" s="28"/>
      <c r="U419" s="28"/>
      <c r="V419" s="28"/>
      <c r="W419" s="28"/>
      <c r="X419" s="28"/>
      <c r="Y419" s="28"/>
      <c r="Z419" s="28"/>
      <c r="AA419" s="28"/>
      <c r="AB419" s="28"/>
      <c r="AC419" s="28"/>
      <c r="AF419" t="str">
        <f>B414</f>
        <v>Q3.9</v>
      </c>
      <c r="AG419" s="11"/>
      <c r="AH419" s="11">
        <v>50</v>
      </c>
      <c r="AK419" s="9"/>
      <c r="AP419" s="13"/>
      <c r="BF419" t="str">
        <f>BF418</f>
        <v>Q3.4</v>
      </c>
      <c r="BG419" s="30" t="str">
        <f t="shared" si="495"/>
        <v>Q3.4NEPRAVDA</v>
      </c>
      <c r="BH419" t="b">
        <f t="shared" si="503"/>
        <v>0</v>
      </c>
      <c r="BI419" s="1" t="s">
        <v>70</v>
      </c>
    </row>
    <row r="420" spans="2:61" x14ac:dyDescent="0.2">
      <c r="C420" s="8"/>
      <c r="H420" t="b">
        <f>'Chapter 3'!K31</f>
        <v>1</v>
      </c>
      <c r="I420" s="11"/>
      <c r="J420" s="11"/>
      <c r="K420" s="11"/>
      <c r="L420" s="11"/>
      <c r="M420" s="11"/>
      <c r="N420" s="11"/>
      <c r="O420" s="11" t="b">
        <v>0</v>
      </c>
      <c r="P420" s="11" t="b">
        <v>0</v>
      </c>
      <c r="Q420" s="11"/>
      <c r="T420" s="28"/>
      <c r="U420" s="28"/>
      <c r="V420" s="28"/>
      <c r="W420" s="28"/>
      <c r="X420" s="28"/>
      <c r="Y420" s="28"/>
      <c r="Z420" s="28"/>
      <c r="AA420" s="28"/>
      <c r="AB420" s="28"/>
      <c r="AC420" s="28"/>
      <c r="AE420" t="str">
        <f>'Chapter 3'!B68</f>
        <v>Řízení hodnotového řetězce</v>
      </c>
      <c r="AG420" s="37">
        <f>100/6</f>
        <v>16.666666666666668</v>
      </c>
      <c r="AH420" s="11"/>
      <c r="AK420" s="9">
        <f>C415</f>
        <v>3</v>
      </c>
      <c r="AP420" s="13"/>
      <c r="BF420" t="str">
        <f>BF419</f>
        <v>Q3.4</v>
      </c>
      <c r="BG420" s="30" t="str">
        <f t="shared" si="495"/>
        <v>Q3.4PRAVDA</v>
      </c>
      <c r="BH420" t="b">
        <f t="shared" si="503"/>
        <v>1</v>
      </c>
      <c r="BI420" s="1" t="s">
        <v>71</v>
      </c>
    </row>
    <row r="421" spans="2:61" x14ac:dyDescent="0.2">
      <c r="C421" s="8"/>
      <c r="H421" t="b">
        <f>'Chapter 3'!K32</f>
        <v>0</v>
      </c>
      <c r="I421" s="11"/>
      <c r="J421" s="11"/>
      <c r="K421" s="11"/>
      <c r="L421" s="11"/>
      <c r="M421" s="11"/>
      <c r="N421" s="11"/>
      <c r="O421" s="11" t="b">
        <v>1</v>
      </c>
      <c r="P421" s="11" t="b">
        <v>1</v>
      </c>
      <c r="Q421" s="11"/>
      <c r="T421" s="28"/>
      <c r="U421" s="28"/>
      <c r="V421" s="28"/>
      <c r="W421" s="28"/>
      <c r="X421" s="28"/>
      <c r="Y421" s="28"/>
      <c r="Z421" s="28"/>
      <c r="AA421" s="28"/>
      <c r="AB421" s="28"/>
      <c r="AC421" s="28"/>
      <c r="AF421" t="str">
        <f>B415</f>
        <v>Q3.10</v>
      </c>
      <c r="AG421" s="11"/>
      <c r="AH421" s="11">
        <v>100</v>
      </c>
      <c r="AK421" s="9"/>
      <c r="AP421" s="13"/>
      <c r="BF421" t="str">
        <f>BF420</f>
        <v>Q3.4</v>
      </c>
      <c r="BG421" s="30" t="str">
        <f t="shared" si="495"/>
        <v>Q3.4NEPRAVDA</v>
      </c>
      <c r="BH421" t="b">
        <f t="shared" si="503"/>
        <v>0</v>
      </c>
      <c r="BI421" s="1" t="s">
        <v>204</v>
      </c>
    </row>
    <row r="422" spans="2:61" x14ac:dyDescent="0.2">
      <c r="C422" s="8"/>
      <c r="G422" t="str">
        <f>B410</f>
        <v>Q3.5</v>
      </c>
      <c r="H422" t="b">
        <f>'Chapter 3'!K35</f>
        <v>0</v>
      </c>
      <c r="I422" s="11"/>
      <c r="J422" s="11"/>
      <c r="K422" s="11"/>
      <c r="L422" s="11"/>
      <c r="M422" s="11"/>
      <c r="N422" s="11"/>
      <c r="O422" s="11"/>
      <c r="P422" s="11"/>
      <c r="Q422" s="11"/>
      <c r="S422" t="str">
        <f>G414</f>
        <v>Q3.3</v>
      </c>
      <c r="T422" t="b">
        <f t="shared" ref="T422:AB422" si="517">IF(I414="",$H414,I414)</f>
        <v>1</v>
      </c>
      <c r="U422" t="b">
        <f t="shared" si="517"/>
        <v>0</v>
      </c>
      <c r="V422" t="b">
        <f t="shared" si="517"/>
        <v>0</v>
      </c>
      <c r="W422" t="b">
        <f t="shared" si="517"/>
        <v>0</v>
      </c>
      <c r="X422" t="b">
        <f t="shared" si="517"/>
        <v>0</v>
      </c>
      <c r="Y422" t="b">
        <f t="shared" si="517"/>
        <v>0</v>
      </c>
      <c r="Z422" t="b">
        <f t="shared" si="517"/>
        <v>1</v>
      </c>
      <c r="AA422" t="b">
        <f t="shared" si="517"/>
        <v>0</v>
      </c>
      <c r="AB422" t="b">
        <f t="shared" si="517"/>
        <v>0</v>
      </c>
      <c r="AC422" t="b">
        <v>0</v>
      </c>
      <c r="AK422" s="9"/>
      <c r="AP422" s="13"/>
      <c r="BF422" t="str">
        <f>G422</f>
        <v>Q3.5</v>
      </c>
      <c r="BG422" s="30" t="str">
        <f t="shared" si="495"/>
        <v>Q3.5NEPRAVDA</v>
      </c>
      <c r="BH422" t="b">
        <f t="shared" si="503"/>
        <v>0</v>
      </c>
      <c r="BI422" s="1" t="s">
        <v>118</v>
      </c>
    </row>
    <row r="423" spans="2:61" x14ac:dyDescent="0.2">
      <c r="C423" s="8"/>
      <c r="H423" t="b">
        <f>'Chapter 3'!K36</f>
        <v>0</v>
      </c>
      <c r="I423" s="11"/>
      <c r="J423" s="11"/>
      <c r="K423" s="11"/>
      <c r="L423" s="11"/>
      <c r="M423" s="11"/>
      <c r="N423" s="11"/>
      <c r="O423" s="11"/>
      <c r="P423" s="11"/>
      <c r="Q423" s="11"/>
      <c r="T423" t="b">
        <f t="shared" ref="T423:W425" si="518">IF(I415="",$H415,I415)</f>
        <v>0</v>
      </c>
      <c r="U423" t="b">
        <f t="shared" si="518"/>
        <v>0</v>
      </c>
      <c r="V423" t="b">
        <f t="shared" si="518"/>
        <v>0</v>
      </c>
      <c r="W423" t="b">
        <f t="shared" si="518"/>
        <v>0</v>
      </c>
      <c r="X423" t="b">
        <f t="shared" ref="X423:X425" si="519">IF(M415="",$H415,M415)</f>
        <v>0</v>
      </c>
      <c r="Y423" t="b">
        <f t="shared" ref="Y423:AB425" si="520">IF(N415="",$H415,N415)</f>
        <v>0</v>
      </c>
      <c r="Z423" t="b">
        <f t="shared" si="520"/>
        <v>0</v>
      </c>
      <c r="AA423" t="b">
        <f t="shared" si="520"/>
        <v>0</v>
      </c>
      <c r="AB423" t="b">
        <f t="shared" si="520"/>
        <v>0</v>
      </c>
      <c r="AC423" t="b">
        <v>0</v>
      </c>
      <c r="AK423" s="9"/>
      <c r="AP423" s="13"/>
      <c r="BF423" t="str">
        <f>BF422</f>
        <v>Q3.5</v>
      </c>
      <c r="BG423" s="30" t="str">
        <f t="shared" si="495"/>
        <v>Q3.5NEPRAVDA</v>
      </c>
      <c r="BH423" t="b">
        <f t="shared" si="503"/>
        <v>0</v>
      </c>
      <c r="BI423" s="1" t="s">
        <v>195</v>
      </c>
    </row>
    <row r="424" spans="2:61" x14ac:dyDescent="0.2">
      <c r="C424" s="8"/>
      <c r="H424" t="b">
        <f>'Chapter 3'!K37</f>
        <v>0</v>
      </c>
      <c r="I424" s="11"/>
      <c r="J424" s="11"/>
      <c r="K424" s="11"/>
      <c r="L424" s="11"/>
      <c r="M424" s="11"/>
      <c r="N424" s="11"/>
      <c r="O424" s="11"/>
      <c r="P424" s="11"/>
      <c r="Q424" s="11"/>
      <c r="T424" t="b">
        <f t="shared" si="518"/>
        <v>0</v>
      </c>
      <c r="U424" t="b">
        <f t="shared" si="518"/>
        <v>0</v>
      </c>
      <c r="V424" t="b">
        <f t="shared" si="518"/>
        <v>0</v>
      </c>
      <c r="W424" t="b">
        <f t="shared" si="518"/>
        <v>0</v>
      </c>
      <c r="X424" t="b">
        <f t="shared" si="519"/>
        <v>0</v>
      </c>
      <c r="Y424" t="b">
        <f t="shared" si="520"/>
        <v>0</v>
      </c>
      <c r="Z424" t="b">
        <f t="shared" si="520"/>
        <v>0</v>
      </c>
      <c r="AA424" t="b">
        <f t="shared" si="520"/>
        <v>0</v>
      </c>
      <c r="AB424" t="b">
        <f t="shared" si="520"/>
        <v>1</v>
      </c>
      <c r="AC424" t="b">
        <v>0</v>
      </c>
      <c r="AK424" s="9"/>
      <c r="AP424" s="13"/>
      <c r="BF424" t="str">
        <f>BF423</f>
        <v>Q3.5</v>
      </c>
      <c r="BG424" s="30" t="str">
        <f t="shared" si="495"/>
        <v>Q3.5NEPRAVDA</v>
      </c>
      <c r="BH424" t="b">
        <f t="shared" si="503"/>
        <v>0</v>
      </c>
      <c r="BI424" s="1" t="s">
        <v>484</v>
      </c>
    </row>
    <row r="425" spans="2:61" x14ac:dyDescent="0.2">
      <c r="C425" s="8"/>
      <c r="H425" t="b">
        <f>'Chapter 3'!K38</f>
        <v>1</v>
      </c>
      <c r="I425" s="11"/>
      <c r="J425" s="11"/>
      <c r="K425" s="11"/>
      <c r="L425" s="11"/>
      <c r="M425" s="11"/>
      <c r="N425" s="11"/>
      <c r="O425" s="11"/>
      <c r="P425" s="11"/>
      <c r="Q425" s="11"/>
      <c r="T425" t="b">
        <f t="shared" si="518"/>
        <v>0</v>
      </c>
      <c r="U425" t="b">
        <f t="shared" si="518"/>
        <v>1</v>
      </c>
      <c r="V425" t="b">
        <f t="shared" si="518"/>
        <v>1</v>
      </c>
      <c r="W425" t="b">
        <f t="shared" si="518"/>
        <v>1</v>
      </c>
      <c r="X425" t="b">
        <f t="shared" si="519"/>
        <v>1</v>
      </c>
      <c r="Y425" t="b">
        <f t="shared" si="520"/>
        <v>1</v>
      </c>
      <c r="Z425" t="b">
        <f t="shared" si="520"/>
        <v>0</v>
      </c>
      <c r="AA425" t="b">
        <f t="shared" si="520"/>
        <v>1</v>
      </c>
      <c r="AB425" t="b">
        <f t="shared" si="520"/>
        <v>0</v>
      </c>
      <c r="AC425" t="b">
        <v>0</v>
      </c>
      <c r="AK425" s="9"/>
      <c r="AP425" s="13"/>
      <c r="BF425" t="str">
        <f>BF424</f>
        <v>Q3.5</v>
      </c>
      <c r="BG425" s="30" t="str">
        <f t="shared" si="495"/>
        <v>Q3.5PRAVDA</v>
      </c>
      <c r="BH425" t="b">
        <f t="shared" si="503"/>
        <v>1</v>
      </c>
      <c r="BI425" s="1" t="s">
        <v>204</v>
      </c>
    </row>
    <row r="426" spans="2:61" x14ac:dyDescent="0.2">
      <c r="C426" s="8"/>
      <c r="G426" t="str">
        <f>B411</f>
        <v>Q3.6</v>
      </c>
      <c r="H426" t="b">
        <f>'Chapter 3'!K41</f>
        <v>0</v>
      </c>
      <c r="I426" s="11"/>
      <c r="J426" s="11"/>
      <c r="K426" s="11"/>
      <c r="L426" s="11"/>
      <c r="M426" s="11"/>
      <c r="N426" s="11"/>
      <c r="O426" s="11" t="b">
        <v>1</v>
      </c>
      <c r="P426" s="11"/>
      <c r="Q426" s="11"/>
      <c r="AK426" s="9"/>
      <c r="AP426" s="13"/>
      <c r="BF426" t="str">
        <f>G426</f>
        <v>Q3.6</v>
      </c>
      <c r="BG426" s="30" t="str">
        <f t="shared" si="495"/>
        <v>Q3.6NEPRAVDA</v>
      </c>
      <c r="BH426" t="b">
        <f t="shared" si="503"/>
        <v>0</v>
      </c>
      <c r="BI426" s="1" t="s">
        <v>119</v>
      </c>
    </row>
    <row r="427" spans="2:61" x14ac:dyDescent="0.2">
      <c r="C427" s="8"/>
      <c r="H427" t="b">
        <f>'Chapter 3'!K42</f>
        <v>1</v>
      </c>
      <c r="I427" s="11"/>
      <c r="J427" s="11"/>
      <c r="K427" s="11"/>
      <c r="L427" s="11"/>
      <c r="M427" s="11"/>
      <c r="N427" s="11"/>
      <c r="O427" s="11" t="b">
        <v>0</v>
      </c>
      <c r="P427" s="11"/>
      <c r="Q427" s="11"/>
      <c r="T427" s="28"/>
      <c r="U427" s="28"/>
      <c r="V427" s="28"/>
      <c r="W427" s="28"/>
      <c r="X427" s="28"/>
      <c r="Y427" s="28"/>
      <c r="Z427" s="28"/>
      <c r="AA427" s="28"/>
      <c r="AB427" s="28"/>
      <c r="AC427" s="28"/>
      <c r="AK427" s="9"/>
      <c r="AP427" s="13"/>
      <c r="BF427" t="str">
        <f>BF426</f>
        <v>Q3.6</v>
      </c>
      <c r="BG427" s="30" t="str">
        <f t="shared" si="495"/>
        <v>Q3.6PRAVDA</v>
      </c>
      <c r="BH427" t="b">
        <f t="shared" si="503"/>
        <v>1</v>
      </c>
      <c r="BI427" s="1" t="s">
        <v>196</v>
      </c>
    </row>
    <row r="428" spans="2:61" x14ac:dyDescent="0.2">
      <c r="B428" t="str">
        <f>'Chapter 3'!C57</f>
        <v/>
      </c>
      <c r="C428" s="8"/>
      <c r="H428" t="b">
        <f>'Chapter 3'!K43</f>
        <v>0</v>
      </c>
      <c r="I428" s="11"/>
      <c r="J428" s="11"/>
      <c r="K428" s="11"/>
      <c r="L428" s="11"/>
      <c r="M428" s="11"/>
      <c r="N428" s="11"/>
      <c r="O428" s="11" t="b">
        <v>0</v>
      </c>
      <c r="P428" s="11"/>
      <c r="Q428" s="11"/>
      <c r="S428" t="str">
        <f>G418</f>
        <v>Q3.4</v>
      </c>
      <c r="T428" t="b">
        <f t="shared" ref="T428:AB428" si="521">IF(I418="",$H418,I418)</f>
        <v>0</v>
      </c>
      <c r="U428" t="b">
        <f t="shared" si="521"/>
        <v>0</v>
      </c>
      <c r="V428" t="b">
        <f t="shared" si="521"/>
        <v>0</v>
      </c>
      <c r="W428" t="b">
        <f t="shared" si="521"/>
        <v>0</v>
      </c>
      <c r="X428" t="b">
        <f t="shared" si="521"/>
        <v>0</v>
      </c>
      <c r="Y428" t="b">
        <f t="shared" si="521"/>
        <v>0</v>
      </c>
      <c r="Z428" t="b">
        <f t="shared" si="521"/>
        <v>0</v>
      </c>
      <c r="AA428" t="b">
        <f t="shared" si="521"/>
        <v>0</v>
      </c>
      <c r="AB428" t="b">
        <f t="shared" si="521"/>
        <v>0</v>
      </c>
      <c r="AC428" t="b">
        <v>0</v>
      </c>
      <c r="AK428" s="9"/>
      <c r="AP428" s="13"/>
      <c r="BF428" t="str">
        <f>BF427</f>
        <v>Q3.6</v>
      </c>
      <c r="BG428" s="30" t="str">
        <f t="shared" si="495"/>
        <v>Q3.6NEPRAVDA</v>
      </c>
      <c r="BH428" t="b">
        <f t="shared" si="503"/>
        <v>0</v>
      </c>
      <c r="BI428" s="1" t="s">
        <v>120</v>
      </c>
    </row>
    <row r="429" spans="2:61" x14ac:dyDescent="0.2">
      <c r="H429" t="b">
        <f>'Chapter 3'!K44</f>
        <v>0</v>
      </c>
      <c r="I429" s="11"/>
      <c r="J429" s="11"/>
      <c r="K429" s="11"/>
      <c r="L429" s="11"/>
      <c r="M429" s="11"/>
      <c r="N429" s="11"/>
      <c r="O429" s="11" t="b">
        <v>0</v>
      </c>
      <c r="P429" s="11"/>
      <c r="Q429" s="11"/>
      <c r="T429" t="b">
        <f t="shared" ref="T429:W431" si="522">IF(I419="",$H419,I419)</f>
        <v>0</v>
      </c>
      <c r="U429" t="b">
        <f t="shared" si="522"/>
        <v>0</v>
      </c>
      <c r="V429" t="b">
        <f t="shared" si="522"/>
        <v>0</v>
      </c>
      <c r="W429" t="b">
        <f t="shared" si="522"/>
        <v>0</v>
      </c>
      <c r="X429" t="b">
        <f t="shared" ref="X429:X431" si="523">IF(M419="",$H419,M419)</f>
        <v>0</v>
      </c>
      <c r="Y429" t="b">
        <f t="shared" ref="Y429:AB431" si="524">IF(N419="",$H419,N419)</f>
        <v>0</v>
      </c>
      <c r="Z429" t="b">
        <f t="shared" si="524"/>
        <v>0</v>
      </c>
      <c r="AA429" t="b">
        <f t="shared" si="524"/>
        <v>0</v>
      </c>
      <c r="AB429" t="b">
        <f t="shared" si="524"/>
        <v>0</v>
      </c>
      <c r="AC429" t="b">
        <v>0</v>
      </c>
      <c r="AK429" s="9"/>
      <c r="BF429" t="str">
        <f>BF428</f>
        <v>Q3.6</v>
      </c>
      <c r="BG429" s="30" t="str">
        <f t="shared" si="495"/>
        <v>Q3.6NEPRAVDA</v>
      </c>
      <c r="BH429" t="b">
        <f t="shared" si="503"/>
        <v>0</v>
      </c>
      <c r="BI429" s="1" t="s">
        <v>204</v>
      </c>
    </row>
    <row r="430" spans="2:61" x14ac:dyDescent="0.2">
      <c r="G430" t="str">
        <f>B412</f>
        <v>Q3.7</v>
      </c>
      <c r="H430" t="b">
        <f>'Chapter 3'!K49</f>
        <v>0</v>
      </c>
      <c r="I430" s="11"/>
      <c r="J430" s="11"/>
      <c r="K430" s="11" t="b">
        <v>1</v>
      </c>
      <c r="L430" s="11"/>
      <c r="M430" s="11"/>
      <c r="N430" s="11"/>
      <c r="O430" s="11" t="b">
        <v>0</v>
      </c>
      <c r="P430" s="11" t="b">
        <v>0</v>
      </c>
      <c r="Q430" s="11"/>
      <c r="T430" t="b">
        <f t="shared" si="522"/>
        <v>1</v>
      </c>
      <c r="U430" t="b">
        <f t="shared" si="522"/>
        <v>1</v>
      </c>
      <c r="V430" t="b">
        <f t="shared" si="522"/>
        <v>1</v>
      </c>
      <c r="W430" t="b">
        <f t="shared" si="522"/>
        <v>1</v>
      </c>
      <c r="X430" t="b">
        <f t="shared" si="523"/>
        <v>1</v>
      </c>
      <c r="Y430" t="b">
        <f t="shared" si="524"/>
        <v>1</v>
      </c>
      <c r="Z430" t="b">
        <f t="shared" si="524"/>
        <v>0</v>
      </c>
      <c r="AA430" t="b">
        <f t="shared" si="524"/>
        <v>0</v>
      </c>
      <c r="AB430" t="b">
        <f t="shared" si="524"/>
        <v>1</v>
      </c>
      <c r="AC430" t="b">
        <v>0</v>
      </c>
      <c r="AK430" s="9"/>
      <c r="BF430" t="str">
        <f>G430</f>
        <v>Q3.7</v>
      </c>
      <c r="BG430" s="30" t="str">
        <f t="shared" si="495"/>
        <v>Q3.7NEPRAVDA</v>
      </c>
      <c r="BH430" t="b">
        <f t="shared" si="503"/>
        <v>0</v>
      </c>
      <c r="BI430" s="1" t="s">
        <v>485</v>
      </c>
    </row>
    <row r="431" spans="2:61" x14ac:dyDescent="0.2">
      <c r="H431" t="b">
        <f>'Chapter 3'!K50</f>
        <v>0</v>
      </c>
      <c r="I431" s="11"/>
      <c r="J431" s="11"/>
      <c r="K431" s="11" t="b">
        <v>0</v>
      </c>
      <c r="L431" s="11"/>
      <c r="M431" s="11"/>
      <c r="N431" s="11"/>
      <c r="O431" s="11" t="b">
        <v>0</v>
      </c>
      <c r="P431" s="11" t="b">
        <v>0</v>
      </c>
      <c r="Q431" s="11"/>
      <c r="T431" t="b">
        <f t="shared" si="522"/>
        <v>0</v>
      </c>
      <c r="U431" t="b">
        <f t="shared" si="522"/>
        <v>0</v>
      </c>
      <c r="V431" t="b">
        <f t="shared" si="522"/>
        <v>0</v>
      </c>
      <c r="W431" t="b">
        <f t="shared" si="522"/>
        <v>0</v>
      </c>
      <c r="X431" t="b">
        <f t="shared" si="523"/>
        <v>0</v>
      </c>
      <c r="Y431" t="b">
        <f t="shared" si="524"/>
        <v>0</v>
      </c>
      <c r="Z431" t="b">
        <f t="shared" si="524"/>
        <v>1</v>
      </c>
      <c r="AA431" t="b">
        <f t="shared" si="524"/>
        <v>1</v>
      </c>
      <c r="AB431" t="b">
        <f t="shared" si="524"/>
        <v>0</v>
      </c>
      <c r="AC431" t="b">
        <v>0</v>
      </c>
      <c r="AK431" s="9"/>
      <c r="BF431" t="str">
        <f>BF430</f>
        <v>Q3.7</v>
      </c>
      <c r="BG431" s="30" t="str">
        <f t="shared" si="495"/>
        <v>Q3.7NEPRAVDA</v>
      </c>
      <c r="BH431" t="b">
        <f t="shared" si="503"/>
        <v>0</v>
      </c>
      <c r="BI431" s="1" t="s">
        <v>486</v>
      </c>
    </row>
    <row r="432" spans="2:61" x14ac:dyDescent="0.2">
      <c r="H432" t="b">
        <f>'Chapter 3'!K51</f>
        <v>0</v>
      </c>
      <c r="I432" s="11"/>
      <c r="J432" s="11"/>
      <c r="K432" s="11" t="b">
        <v>0</v>
      </c>
      <c r="L432" s="11"/>
      <c r="M432" s="11"/>
      <c r="N432" s="11"/>
      <c r="O432" s="11" t="b">
        <v>0</v>
      </c>
      <c r="P432" s="11" t="b">
        <v>0</v>
      </c>
      <c r="Q432" s="11"/>
      <c r="BF432" t="str">
        <f>BF431</f>
        <v>Q3.7</v>
      </c>
      <c r="BG432" s="30" t="str">
        <f t="shared" si="495"/>
        <v>Q3.7NEPRAVDA</v>
      </c>
      <c r="BH432" t="b">
        <f t="shared" si="503"/>
        <v>0</v>
      </c>
      <c r="BI432" s="305" t="s">
        <v>1477</v>
      </c>
    </row>
    <row r="433" spans="7:61" x14ac:dyDescent="0.2">
      <c r="H433" t="b">
        <f>'Chapter 3'!K52</f>
        <v>1</v>
      </c>
      <c r="I433" s="11"/>
      <c r="J433" s="11"/>
      <c r="K433" s="11" t="b">
        <v>0</v>
      </c>
      <c r="L433" s="11"/>
      <c r="M433" s="11"/>
      <c r="N433" s="11"/>
      <c r="O433" s="11" t="b">
        <v>1</v>
      </c>
      <c r="P433" s="11" t="b">
        <v>1</v>
      </c>
      <c r="Q433" s="11"/>
      <c r="T433" s="28"/>
      <c r="U433" s="28"/>
      <c r="V433" s="28"/>
      <c r="W433" s="28"/>
      <c r="X433" s="28"/>
      <c r="Y433" s="28"/>
      <c r="Z433" s="28"/>
      <c r="AA433" s="28"/>
      <c r="AB433" s="28"/>
      <c r="AC433" s="28"/>
      <c r="BF433" t="str">
        <f>BF432</f>
        <v>Q3.7</v>
      </c>
      <c r="BG433" s="30" t="str">
        <f t="shared" si="495"/>
        <v>Q3.7PRAVDA</v>
      </c>
      <c r="BH433" t="b">
        <f t="shared" si="503"/>
        <v>1</v>
      </c>
      <c r="BI433" s="1" t="s">
        <v>204</v>
      </c>
    </row>
    <row r="434" spans="7:61" x14ac:dyDescent="0.2">
      <c r="G434" t="str">
        <f>B413</f>
        <v>Q3.8</v>
      </c>
      <c r="H434" t="b">
        <f>'Chapter 3'!K57</f>
        <v>0</v>
      </c>
      <c r="I434" s="11" t="b">
        <v>1</v>
      </c>
      <c r="J434" s="11"/>
      <c r="K434" s="11" t="b">
        <v>0</v>
      </c>
      <c r="L434" s="11"/>
      <c r="M434" s="11"/>
      <c r="N434" s="11"/>
      <c r="O434" s="11" t="b">
        <v>0</v>
      </c>
      <c r="P434" s="11" t="b">
        <v>0</v>
      </c>
      <c r="Q434" s="11" t="b">
        <v>1</v>
      </c>
      <c r="S434" t="str">
        <f>G422</f>
        <v>Q3.5</v>
      </c>
      <c r="T434" t="b">
        <f t="shared" ref="T434:AB434" si="525">IF(I422="",$H422,I422)</f>
        <v>0</v>
      </c>
      <c r="U434" t="b">
        <f t="shared" si="525"/>
        <v>0</v>
      </c>
      <c r="V434" t="b">
        <f t="shared" si="525"/>
        <v>0</v>
      </c>
      <c r="W434" t="b">
        <f t="shared" si="525"/>
        <v>0</v>
      </c>
      <c r="X434" t="b">
        <f t="shared" si="525"/>
        <v>0</v>
      </c>
      <c r="Y434" t="b">
        <f t="shared" si="525"/>
        <v>0</v>
      </c>
      <c r="Z434" t="b">
        <f t="shared" si="525"/>
        <v>0</v>
      </c>
      <c r="AA434" t="b">
        <f t="shared" si="525"/>
        <v>0</v>
      </c>
      <c r="AB434" t="b">
        <f t="shared" si="525"/>
        <v>0</v>
      </c>
      <c r="AC434" t="b">
        <v>0</v>
      </c>
      <c r="BF434" t="str">
        <f>G434</f>
        <v>Q3.8</v>
      </c>
      <c r="BG434" s="30" t="str">
        <f t="shared" si="495"/>
        <v>Q3.8NEPRAVDA</v>
      </c>
      <c r="BH434" t="b">
        <f t="shared" si="503"/>
        <v>0</v>
      </c>
      <c r="BI434" s="1" t="s">
        <v>487</v>
      </c>
    </row>
    <row r="435" spans="7:61" x14ac:dyDescent="0.2">
      <c r="H435" t="b">
        <f>'Chapter 3'!K58</f>
        <v>0</v>
      </c>
      <c r="I435" s="11" t="b">
        <v>0</v>
      </c>
      <c r="J435" s="11"/>
      <c r="K435" s="11" t="b">
        <v>1</v>
      </c>
      <c r="L435" s="11"/>
      <c r="M435" s="11"/>
      <c r="N435" s="11"/>
      <c r="O435" s="11" t="b">
        <v>0</v>
      </c>
      <c r="P435" s="11" t="b">
        <v>0</v>
      </c>
      <c r="Q435" s="11" t="b">
        <v>0</v>
      </c>
      <c r="T435" t="b">
        <f t="shared" ref="T435:W437" si="526">IF(I423="",$H423,I423)</f>
        <v>0</v>
      </c>
      <c r="U435" t="b">
        <f t="shared" si="526"/>
        <v>0</v>
      </c>
      <c r="V435" t="b">
        <f t="shared" si="526"/>
        <v>0</v>
      </c>
      <c r="W435" t="b">
        <f t="shared" si="526"/>
        <v>0</v>
      </c>
      <c r="X435" t="b">
        <f t="shared" ref="X435:X437" si="527">IF(M423="",$H423,M423)</f>
        <v>0</v>
      </c>
      <c r="Y435" t="b">
        <f t="shared" ref="Y435:AB437" si="528">IF(N423="",$H423,N423)</f>
        <v>0</v>
      </c>
      <c r="Z435" t="b">
        <f t="shared" si="528"/>
        <v>0</v>
      </c>
      <c r="AA435" t="b">
        <f t="shared" si="528"/>
        <v>0</v>
      </c>
      <c r="AB435" t="b">
        <f t="shared" si="528"/>
        <v>0</v>
      </c>
      <c r="AC435" t="b">
        <v>0</v>
      </c>
      <c r="BF435" t="str">
        <f>BF434</f>
        <v>Q3.8</v>
      </c>
      <c r="BG435" s="30" t="str">
        <f t="shared" si="495"/>
        <v>Q3.8NEPRAVDA</v>
      </c>
      <c r="BH435" t="b">
        <f t="shared" si="503"/>
        <v>0</v>
      </c>
      <c r="BI435" s="1" t="s">
        <v>420</v>
      </c>
    </row>
    <row r="436" spans="7:61" x14ac:dyDescent="0.2">
      <c r="H436" t="b">
        <f>'Chapter 3'!K59</f>
        <v>0</v>
      </c>
      <c r="I436" s="11" t="b">
        <v>0</v>
      </c>
      <c r="J436" s="11"/>
      <c r="K436" s="11" t="b">
        <v>0</v>
      </c>
      <c r="L436" s="11"/>
      <c r="M436" s="11"/>
      <c r="N436" s="11"/>
      <c r="O436" s="11" t="b">
        <v>0</v>
      </c>
      <c r="P436" s="11" t="b">
        <v>0</v>
      </c>
      <c r="Q436" s="11" t="b">
        <v>0</v>
      </c>
      <c r="T436" t="b">
        <f t="shared" si="526"/>
        <v>0</v>
      </c>
      <c r="U436" t="b">
        <f t="shared" si="526"/>
        <v>0</v>
      </c>
      <c r="V436" t="b">
        <f t="shared" si="526"/>
        <v>0</v>
      </c>
      <c r="W436" t="b">
        <f t="shared" si="526"/>
        <v>0</v>
      </c>
      <c r="X436" t="b">
        <f t="shared" si="527"/>
        <v>0</v>
      </c>
      <c r="Y436" t="b">
        <f t="shared" si="528"/>
        <v>0</v>
      </c>
      <c r="Z436" t="b">
        <f t="shared" si="528"/>
        <v>0</v>
      </c>
      <c r="AA436" t="b">
        <f t="shared" si="528"/>
        <v>0</v>
      </c>
      <c r="AB436" t="b">
        <f t="shared" si="528"/>
        <v>0</v>
      </c>
      <c r="AC436" t="b">
        <v>0</v>
      </c>
      <c r="BF436" t="str">
        <f>BF435</f>
        <v>Q3.8</v>
      </c>
      <c r="BG436" s="30" t="str">
        <f t="shared" si="495"/>
        <v>Q3.8NEPRAVDA</v>
      </c>
      <c r="BH436" t="b">
        <f t="shared" si="503"/>
        <v>0</v>
      </c>
      <c r="BI436" s="1" t="s">
        <v>419</v>
      </c>
    </row>
    <row r="437" spans="7:61" x14ac:dyDescent="0.2">
      <c r="H437" t="b">
        <f>'Chapter 3'!K60</f>
        <v>1</v>
      </c>
      <c r="I437" s="11" t="b">
        <v>0</v>
      </c>
      <c r="J437" s="11"/>
      <c r="K437" s="11" t="b">
        <v>0</v>
      </c>
      <c r="L437" s="11"/>
      <c r="M437" s="11"/>
      <c r="N437" s="11"/>
      <c r="O437" s="11" t="b">
        <v>1</v>
      </c>
      <c r="P437" s="11" t="b">
        <v>1</v>
      </c>
      <c r="Q437" s="11" t="b">
        <v>0</v>
      </c>
      <c r="T437" t="b">
        <f t="shared" si="526"/>
        <v>1</v>
      </c>
      <c r="U437" t="b">
        <f t="shared" si="526"/>
        <v>1</v>
      </c>
      <c r="V437" t="b">
        <f t="shared" si="526"/>
        <v>1</v>
      </c>
      <c r="W437" t="b">
        <f t="shared" si="526"/>
        <v>1</v>
      </c>
      <c r="X437" t="b">
        <f t="shared" si="527"/>
        <v>1</v>
      </c>
      <c r="Y437" t="b">
        <f t="shared" si="528"/>
        <v>1</v>
      </c>
      <c r="Z437" t="b">
        <f t="shared" si="528"/>
        <v>1</v>
      </c>
      <c r="AA437" t="b">
        <f t="shared" si="528"/>
        <v>1</v>
      </c>
      <c r="AB437" t="b">
        <f t="shared" si="528"/>
        <v>1</v>
      </c>
      <c r="AC437" t="b">
        <v>0</v>
      </c>
      <c r="BF437" t="str">
        <f>BF436</f>
        <v>Q3.8</v>
      </c>
      <c r="BG437" s="30" t="str">
        <f t="shared" si="495"/>
        <v>Q3.8PRAVDA</v>
      </c>
      <c r="BH437" t="b">
        <f t="shared" si="503"/>
        <v>1</v>
      </c>
      <c r="BI437" s="1" t="s">
        <v>204</v>
      </c>
    </row>
    <row r="438" spans="7:61" x14ac:dyDescent="0.2">
      <c r="G438" t="str">
        <f>B414</f>
        <v>Q3.9</v>
      </c>
      <c r="H438" t="b">
        <f>'Chapter 3'!K63</f>
        <v>0</v>
      </c>
      <c r="I438" s="11" t="b">
        <v>0</v>
      </c>
      <c r="J438" s="11"/>
      <c r="K438" s="11" t="b">
        <v>0</v>
      </c>
      <c r="L438" s="11"/>
      <c r="M438" s="11"/>
      <c r="N438" s="11"/>
      <c r="O438" s="11" t="b">
        <v>0</v>
      </c>
      <c r="P438" s="11" t="b">
        <v>0</v>
      </c>
      <c r="Q438" s="11"/>
      <c r="BF438" t="str">
        <f>G438</f>
        <v>Q3.9</v>
      </c>
      <c r="BG438" s="30" t="str">
        <f t="shared" si="495"/>
        <v>Q3.9NEPRAVDA</v>
      </c>
      <c r="BH438" t="b">
        <f t="shared" si="503"/>
        <v>0</v>
      </c>
      <c r="BI438" s="1" t="s">
        <v>488</v>
      </c>
    </row>
    <row r="439" spans="7:61" x14ac:dyDescent="0.2">
      <c r="H439" t="b">
        <f>'Chapter 3'!K64</f>
        <v>0</v>
      </c>
      <c r="I439" s="11" t="b">
        <v>0</v>
      </c>
      <c r="J439" s="11"/>
      <c r="K439" s="11" t="b">
        <v>0</v>
      </c>
      <c r="L439" s="11"/>
      <c r="M439" s="11"/>
      <c r="N439" s="11"/>
      <c r="O439" s="11" t="b">
        <v>0</v>
      </c>
      <c r="P439" s="11" t="b">
        <v>0</v>
      </c>
      <c r="Q439" s="11"/>
      <c r="T439" s="28"/>
      <c r="U439" s="28"/>
      <c r="V439" s="28"/>
      <c r="W439" s="28"/>
      <c r="X439" s="28"/>
      <c r="Y439" s="28"/>
      <c r="Z439" s="28"/>
      <c r="AA439" s="28"/>
      <c r="AB439" s="28"/>
      <c r="AC439" s="28"/>
      <c r="BF439" t="str">
        <f>BF438</f>
        <v>Q3.9</v>
      </c>
      <c r="BG439" s="30" t="str">
        <f t="shared" si="495"/>
        <v>Q3.9NEPRAVDA</v>
      </c>
      <c r="BH439" t="b">
        <f t="shared" si="503"/>
        <v>0</v>
      </c>
      <c r="BI439" s="1" t="s">
        <v>121</v>
      </c>
    </row>
    <row r="440" spans="7:61" x14ac:dyDescent="0.2">
      <c r="H440" t="b">
        <f>'Chapter 3'!K65</f>
        <v>0</v>
      </c>
      <c r="I440" s="11" t="b">
        <v>1</v>
      </c>
      <c r="J440" s="11"/>
      <c r="K440" s="11" t="b">
        <v>0</v>
      </c>
      <c r="L440" s="11"/>
      <c r="M440" s="11"/>
      <c r="N440" s="11"/>
      <c r="O440" s="11" t="b">
        <v>0</v>
      </c>
      <c r="P440" s="11" t="b">
        <v>0</v>
      </c>
      <c r="Q440" s="11"/>
      <c r="S440" t="str">
        <f>G426</f>
        <v>Q3.6</v>
      </c>
      <c r="T440" t="b">
        <f t="shared" ref="T440:AB440" si="529">IF(I426="",$H426,I426)</f>
        <v>0</v>
      </c>
      <c r="U440" t="b">
        <f t="shared" si="529"/>
        <v>0</v>
      </c>
      <c r="V440" t="b">
        <f t="shared" si="529"/>
        <v>0</v>
      </c>
      <c r="W440" t="b">
        <f t="shared" si="529"/>
        <v>0</v>
      </c>
      <c r="X440" t="b">
        <f t="shared" si="529"/>
        <v>0</v>
      </c>
      <c r="Y440" t="b">
        <f t="shared" si="529"/>
        <v>0</v>
      </c>
      <c r="Z440" t="b">
        <f t="shared" si="529"/>
        <v>1</v>
      </c>
      <c r="AA440" t="b">
        <f t="shared" si="529"/>
        <v>0</v>
      </c>
      <c r="AB440" t="b">
        <f t="shared" si="529"/>
        <v>0</v>
      </c>
      <c r="AC440" t="b">
        <v>0</v>
      </c>
      <c r="BF440" t="str">
        <f>BF439</f>
        <v>Q3.9</v>
      </c>
      <c r="BG440" s="30" t="str">
        <f t="shared" si="495"/>
        <v>Q3.9NEPRAVDA</v>
      </c>
      <c r="BH440" t="b">
        <f t="shared" si="503"/>
        <v>0</v>
      </c>
      <c r="BI440" s="1" t="s">
        <v>489</v>
      </c>
    </row>
    <row r="441" spans="7:61" x14ac:dyDescent="0.2">
      <c r="H441" t="b">
        <f>'Chapter 3'!K66</f>
        <v>1</v>
      </c>
      <c r="I441" s="11" t="b">
        <v>0</v>
      </c>
      <c r="J441" s="11"/>
      <c r="K441" s="11" t="b">
        <v>1</v>
      </c>
      <c r="L441" s="11"/>
      <c r="M441" s="11"/>
      <c r="N441" s="11"/>
      <c r="O441" s="11" t="b">
        <v>1</v>
      </c>
      <c r="P441" s="11" t="b">
        <v>1</v>
      </c>
      <c r="Q441" s="11"/>
      <c r="T441" t="b">
        <f t="shared" ref="T441:W443" si="530">IF(I427="",$H427,I427)</f>
        <v>1</v>
      </c>
      <c r="U441" t="b">
        <f t="shared" si="530"/>
        <v>1</v>
      </c>
      <c r="V441" t="b">
        <f t="shared" si="530"/>
        <v>1</v>
      </c>
      <c r="W441" t="b">
        <f t="shared" si="530"/>
        <v>1</v>
      </c>
      <c r="X441" t="b">
        <f t="shared" ref="X441:X443" si="531">IF(M427="",$H427,M427)</f>
        <v>1</v>
      </c>
      <c r="Y441" t="b">
        <f t="shared" ref="Y441:AB443" si="532">IF(N427="",$H427,N427)</f>
        <v>1</v>
      </c>
      <c r="Z441" t="b">
        <f t="shared" si="532"/>
        <v>0</v>
      </c>
      <c r="AA441" t="b">
        <f t="shared" si="532"/>
        <v>1</v>
      </c>
      <c r="AB441" t="b">
        <f t="shared" si="532"/>
        <v>1</v>
      </c>
      <c r="AC441" t="b">
        <v>0</v>
      </c>
      <c r="BF441" t="str">
        <f>BF440</f>
        <v>Q3.9</v>
      </c>
      <c r="BG441" s="30" t="str">
        <f t="shared" si="495"/>
        <v>Q3.9PRAVDA</v>
      </c>
      <c r="BH441" t="b">
        <f t="shared" si="503"/>
        <v>1</v>
      </c>
      <c r="BI441" s="1" t="s">
        <v>204</v>
      </c>
    </row>
    <row r="442" spans="7:61" x14ac:dyDescent="0.2">
      <c r="G442" t="str">
        <f>B415</f>
        <v>Q3.10</v>
      </c>
      <c r="H442" t="b">
        <f>'Chapter 3'!K71</f>
        <v>0</v>
      </c>
      <c r="I442" s="11"/>
      <c r="J442" s="11"/>
      <c r="K442" s="11"/>
      <c r="L442" s="11"/>
      <c r="M442" s="11"/>
      <c r="N442" s="11"/>
      <c r="O442" s="11" t="b">
        <v>0</v>
      </c>
      <c r="P442" s="11" t="b">
        <v>0</v>
      </c>
      <c r="Q442" s="11" t="b">
        <v>1</v>
      </c>
      <c r="T442" t="b">
        <f t="shared" si="530"/>
        <v>0</v>
      </c>
      <c r="U442" t="b">
        <f t="shared" si="530"/>
        <v>0</v>
      </c>
      <c r="V442" t="b">
        <f t="shared" si="530"/>
        <v>0</v>
      </c>
      <c r="W442" t="b">
        <f t="shared" si="530"/>
        <v>0</v>
      </c>
      <c r="X442" t="b">
        <f t="shared" si="531"/>
        <v>0</v>
      </c>
      <c r="Y442" t="b">
        <f t="shared" si="532"/>
        <v>0</v>
      </c>
      <c r="Z442" t="b">
        <f t="shared" si="532"/>
        <v>0</v>
      </c>
      <c r="AA442" t="b">
        <f t="shared" si="532"/>
        <v>0</v>
      </c>
      <c r="AB442" t="b">
        <f t="shared" si="532"/>
        <v>0</v>
      </c>
      <c r="AC442" t="b">
        <v>0</v>
      </c>
      <c r="BF442" t="str">
        <f>G442</f>
        <v>Q3.10</v>
      </c>
      <c r="BG442" s="30" t="str">
        <f t="shared" si="495"/>
        <v>Q3.10NEPRAVDA</v>
      </c>
      <c r="BH442" t="b">
        <f t="shared" si="503"/>
        <v>0</v>
      </c>
      <c r="BI442" s="1" t="s">
        <v>490</v>
      </c>
    </row>
    <row r="443" spans="7:61" x14ac:dyDescent="0.2">
      <c r="H443" t="b">
        <f>'Chapter 3'!K72</f>
        <v>0</v>
      </c>
      <c r="I443" s="11"/>
      <c r="J443" s="11"/>
      <c r="K443" s="11"/>
      <c r="L443" s="11"/>
      <c r="M443" s="11"/>
      <c r="N443" s="11"/>
      <c r="O443" s="11" t="b">
        <v>0</v>
      </c>
      <c r="P443" s="11" t="b">
        <v>0</v>
      </c>
      <c r="Q443" s="11" t="b">
        <v>0</v>
      </c>
      <c r="T443" t="b">
        <f t="shared" si="530"/>
        <v>0</v>
      </c>
      <c r="U443" t="b">
        <f t="shared" si="530"/>
        <v>0</v>
      </c>
      <c r="V443" t="b">
        <f t="shared" si="530"/>
        <v>0</v>
      </c>
      <c r="W443" t="b">
        <f t="shared" si="530"/>
        <v>0</v>
      </c>
      <c r="X443" t="b">
        <f t="shared" si="531"/>
        <v>0</v>
      </c>
      <c r="Y443" t="b">
        <f t="shared" si="532"/>
        <v>0</v>
      </c>
      <c r="Z443" t="b">
        <f t="shared" si="532"/>
        <v>0</v>
      </c>
      <c r="AA443" t="b">
        <f t="shared" si="532"/>
        <v>0</v>
      </c>
      <c r="AB443" t="b">
        <f t="shared" si="532"/>
        <v>0</v>
      </c>
      <c r="AC443" t="b">
        <v>0</v>
      </c>
      <c r="BF443" t="str">
        <f>BF442</f>
        <v>Q3.10</v>
      </c>
      <c r="BG443" s="30" t="str">
        <f t="shared" si="495"/>
        <v>Q3.10NEPRAVDA</v>
      </c>
      <c r="BH443" t="b">
        <f t="shared" si="503"/>
        <v>0</v>
      </c>
      <c r="BI443" s="1" t="s">
        <v>122</v>
      </c>
    </row>
    <row r="444" spans="7:61" x14ac:dyDescent="0.2">
      <c r="H444" t="b">
        <f>'Chapter 3'!K73</f>
        <v>1</v>
      </c>
      <c r="I444" s="11"/>
      <c r="J444" s="11"/>
      <c r="K444" s="11"/>
      <c r="L444" s="11"/>
      <c r="M444" s="11"/>
      <c r="N444" s="11"/>
      <c r="O444" s="11" t="b">
        <v>0</v>
      </c>
      <c r="P444" s="11" t="b">
        <v>0</v>
      </c>
      <c r="Q444" s="11" t="b">
        <v>0</v>
      </c>
      <c r="BF444" t="str">
        <f>BF443</f>
        <v>Q3.10</v>
      </c>
      <c r="BG444" s="30" t="str">
        <f t="shared" si="495"/>
        <v>Q3.10PRAVDA</v>
      </c>
      <c r="BH444" t="b">
        <f t="shared" si="503"/>
        <v>1</v>
      </c>
      <c r="BI444" s="1" t="s">
        <v>123</v>
      </c>
    </row>
    <row r="445" spans="7:61" x14ac:dyDescent="0.2">
      <c r="H445" t="b">
        <f>'Chapter 3'!K74</f>
        <v>0</v>
      </c>
      <c r="I445" s="11"/>
      <c r="J445" s="11"/>
      <c r="K445" s="11"/>
      <c r="L445" s="11"/>
      <c r="M445" s="11"/>
      <c r="N445" s="11"/>
      <c r="O445" s="11" t="b">
        <v>1</v>
      </c>
      <c r="P445" s="11" t="b">
        <v>1</v>
      </c>
      <c r="Q445" s="11" t="b">
        <v>0</v>
      </c>
      <c r="T445" s="28"/>
      <c r="U445" s="28"/>
      <c r="V445" s="28"/>
      <c r="W445" s="28"/>
      <c r="X445" s="28"/>
      <c r="Y445" s="28"/>
      <c r="Z445" s="28"/>
      <c r="AA445" s="28"/>
      <c r="AB445" s="28"/>
      <c r="AC445" s="28"/>
      <c r="BF445" t="str">
        <f>BF444</f>
        <v>Q3.10</v>
      </c>
      <c r="BG445" s="30" t="str">
        <f t="shared" si="495"/>
        <v>Q3.10NEPRAVDA</v>
      </c>
      <c r="BH445" t="b">
        <f t="shared" si="503"/>
        <v>0</v>
      </c>
      <c r="BI445" s="1" t="s">
        <v>204</v>
      </c>
    </row>
    <row r="446" spans="7:61" x14ac:dyDescent="0.2">
      <c r="T446" s="28"/>
      <c r="U446" s="28"/>
      <c r="V446" s="28"/>
      <c r="W446" s="28"/>
      <c r="X446" s="28"/>
      <c r="Y446" s="28"/>
      <c r="Z446" s="28"/>
      <c r="AA446" s="28"/>
      <c r="AB446" s="28"/>
      <c r="AC446" s="28"/>
      <c r="BG446" s="30"/>
    </row>
    <row r="447" spans="7:61" x14ac:dyDescent="0.2">
      <c r="T447" s="28"/>
      <c r="U447" s="28"/>
      <c r="V447" s="28"/>
      <c r="W447" s="28"/>
      <c r="X447" s="28"/>
      <c r="Y447" s="28"/>
      <c r="Z447" s="28"/>
      <c r="AA447" s="28"/>
      <c r="AB447" s="28"/>
      <c r="AC447" s="28"/>
      <c r="BG447" s="30"/>
    </row>
    <row r="448" spans="7:61" x14ac:dyDescent="0.2">
      <c r="S448" t="str">
        <f>G430</f>
        <v>Q3.7</v>
      </c>
      <c r="T448" t="b">
        <f t="shared" ref="T448:AB448" si="533">IF(I430="",$H430,I430)</f>
        <v>0</v>
      </c>
      <c r="U448" t="b">
        <f t="shared" si="533"/>
        <v>0</v>
      </c>
      <c r="V448" t="b">
        <f t="shared" si="533"/>
        <v>1</v>
      </c>
      <c r="W448" t="b">
        <f t="shared" si="533"/>
        <v>0</v>
      </c>
      <c r="X448" t="b">
        <f t="shared" si="533"/>
        <v>0</v>
      </c>
      <c r="Y448" t="b">
        <f t="shared" si="533"/>
        <v>0</v>
      </c>
      <c r="Z448" t="b">
        <f t="shared" si="533"/>
        <v>0</v>
      </c>
      <c r="AA448" t="b">
        <f t="shared" si="533"/>
        <v>0</v>
      </c>
      <c r="AB448" t="b">
        <f t="shared" si="533"/>
        <v>0</v>
      </c>
      <c r="AC448" t="b">
        <v>0</v>
      </c>
      <c r="BG448" s="30"/>
    </row>
    <row r="449" spans="19:59" x14ac:dyDescent="0.2">
      <c r="T449" t="b">
        <f t="shared" ref="T449:W451" si="534">IF(I431="",$H431,I431)</f>
        <v>0</v>
      </c>
      <c r="U449" t="b">
        <f t="shared" si="534"/>
        <v>0</v>
      </c>
      <c r="V449" t="b">
        <f t="shared" si="534"/>
        <v>0</v>
      </c>
      <c r="W449" t="b">
        <f t="shared" si="534"/>
        <v>0</v>
      </c>
      <c r="X449" t="b">
        <f t="shared" ref="X449:X451" si="535">IF(M431="",$H431,M431)</f>
        <v>0</v>
      </c>
      <c r="Y449" t="b">
        <f t="shared" ref="Y449:AB451" si="536">IF(N431="",$H431,N431)</f>
        <v>0</v>
      </c>
      <c r="Z449" t="b">
        <f t="shared" si="536"/>
        <v>0</v>
      </c>
      <c r="AA449" t="b">
        <f t="shared" si="536"/>
        <v>0</v>
      </c>
      <c r="AB449" t="b">
        <f t="shared" si="536"/>
        <v>0</v>
      </c>
      <c r="AC449" t="b">
        <v>0</v>
      </c>
      <c r="BG449" s="30"/>
    </row>
    <row r="450" spans="19:59" x14ac:dyDescent="0.2">
      <c r="T450" t="b">
        <f t="shared" si="534"/>
        <v>0</v>
      </c>
      <c r="U450" t="b">
        <f t="shared" si="534"/>
        <v>0</v>
      </c>
      <c r="V450" t="b">
        <f t="shared" si="534"/>
        <v>0</v>
      </c>
      <c r="W450" t="b">
        <f t="shared" si="534"/>
        <v>0</v>
      </c>
      <c r="X450" t="b">
        <f t="shared" si="535"/>
        <v>0</v>
      </c>
      <c r="Y450" t="b">
        <f t="shared" si="536"/>
        <v>0</v>
      </c>
      <c r="Z450" t="b">
        <f t="shared" si="536"/>
        <v>0</v>
      </c>
      <c r="AA450" t="b">
        <f t="shared" si="536"/>
        <v>0</v>
      </c>
      <c r="AB450" t="b">
        <f t="shared" si="536"/>
        <v>0</v>
      </c>
      <c r="AC450" t="b">
        <v>0</v>
      </c>
      <c r="BG450" s="30"/>
    </row>
    <row r="451" spans="19:59" x14ac:dyDescent="0.2">
      <c r="T451" t="b">
        <f t="shared" si="534"/>
        <v>1</v>
      </c>
      <c r="U451" t="b">
        <f t="shared" si="534"/>
        <v>1</v>
      </c>
      <c r="V451" t="b">
        <f t="shared" si="534"/>
        <v>0</v>
      </c>
      <c r="W451" t="b">
        <f t="shared" si="534"/>
        <v>1</v>
      </c>
      <c r="X451" t="b">
        <f t="shared" si="535"/>
        <v>1</v>
      </c>
      <c r="Y451" t="b">
        <f t="shared" si="536"/>
        <v>1</v>
      </c>
      <c r="Z451" t="b">
        <f t="shared" si="536"/>
        <v>1</v>
      </c>
      <c r="AA451" t="b">
        <f t="shared" si="536"/>
        <v>1</v>
      </c>
      <c r="AB451" t="b">
        <f t="shared" si="536"/>
        <v>1</v>
      </c>
      <c r="AC451" t="b">
        <v>0</v>
      </c>
      <c r="BG451" s="30"/>
    </row>
    <row r="452" spans="19:59" x14ac:dyDescent="0.2">
      <c r="BG452" s="30"/>
    </row>
    <row r="453" spans="19:59" x14ac:dyDescent="0.2">
      <c r="T453" s="28"/>
      <c r="U453" s="28"/>
      <c r="V453" s="28"/>
      <c r="W453" s="28"/>
      <c r="X453" s="28"/>
      <c r="Y453" s="28"/>
      <c r="Z453" s="28"/>
      <c r="AA453" s="28"/>
      <c r="AB453" s="28"/>
      <c r="AC453" s="28"/>
    </row>
    <row r="454" spans="19:59" x14ac:dyDescent="0.2">
      <c r="T454" s="28"/>
      <c r="U454" s="28"/>
      <c r="V454" s="28"/>
      <c r="W454" s="28"/>
      <c r="X454" s="28"/>
      <c r="Y454" s="28"/>
      <c r="Z454" s="28"/>
      <c r="AA454" s="28"/>
      <c r="AB454" s="28"/>
      <c r="AC454" s="28"/>
    </row>
    <row r="455" spans="19:59" x14ac:dyDescent="0.2">
      <c r="T455" s="28"/>
      <c r="U455" s="28"/>
      <c r="V455" s="28"/>
      <c r="W455" s="28"/>
      <c r="X455" s="28"/>
      <c r="Y455" s="28"/>
      <c r="Z455" s="28"/>
      <c r="AA455" s="28"/>
      <c r="AB455" s="28"/>
      <c r="AC455" s="28"/>
    </row>
    <row r="456" spans="19:59" x14ac:dyDescent="0.2">
      <c r="S456" t="str">
        <f>G434</f>
        <v>Q3.8</v>
      </c>
      <c r="T456" t="b">
        <f t="shared" ref="T456:AB456" si="537">IF(I434="",$H434,I434)</f>
        <v>1</v>
      </c>
      <c r="U456" t="b">
        <f t="shared" si="537"/>
        <v>0</v>
      </c>
      <c r="V456" t="b">
        <f t="shared" si="537"/>
        <v>0</v>
      </c>
      <c r="W456" t="b">
        <f t="shared" si="537"/>
        <v>0</v>
      </c>
      <c r="X456" t="b">
        <f t="shared" si="537"/>
        <v>0</v>
      </c>
      <c r="Y456" t="b">
        <f t="shared" si="537"/>
        <v>0</v>
      </c>
      <c r="Z456" t="b">
        <f t="shared" si="537"/>
        <v>0</v>
      </c>
      <c r="AA456" t="b">
        <f t="shared" si="537"/>
        <v>0</v>
      </c>
      <c r="AB456" t="b">
        <f t="shared" si="537"/>
        <v>1</v>
      </c>
      <c r="AC456" t="b">
        <v>0</v>
      </c>
    </row>
    <row r="457" spans="19:59" x14ac:dyDescent="0.2">
      <c r="T457" t="b">
        <f t="shared" ref="T457:W459" si="538">IF(I435="",$H435,I435)</f>
        <v>0</v>
      </c>
      <c r="U457" t="b">
        <f t="shared" si="538"/>
        <v>0</v>
      </c>
      <c r="V457" t="b">
        <f t="shared" si="538"/>
        <v>1</v>
      </c>
      <c r="W457" t="b">
        <f t="shared" si="538"/>
        <v>0</v>
      </c>
      <c r="X457" t="b">
        <f t="shared" ref="X457:X459" si="539">IF(M435="",$H435,M435)</f>
        <v>0</v>
      </c>
      <c r="Y457" t="b">
        <f t="shared" ref="Y457:AB459" si="540">IF(N435="",$H435,N435)</f>
        <v>0</v>
      </c>
      <c r="Z457" t="b">
        <f t="shared" si="540"/>
        <v>0</v>
      </c>
      <c r="AA457" t="b">
        <f t="shared" si="540"/>
        <v>0</v>
      </c>
      <c r="AB457" t="b">
        <f t="shared" si="540"/>
        <v>0</v>
      </c>
      <c r="AC457" t="b">
        <v>0</v>
      </c>
    </row>
    <row r="458" spans="19:59" x14ac:dyDescent="0.2">
      <c r="T458" t="b">
        <f t="shared" si="538"/>
        <v>0</v>
      </c>
      <c r="U458" t="b">
        <f t="shared" si="538"/>
        <v>0</v>
      </c>
      <c r="V458" t="b">
        <f t="shared" si="538"/>
        <v>0</v>
      </c>
      <c r="W458" t="b">
        <f t="shared" si="538"/>
        <v>0</v>
      </c>
      <c r="X458" t="b">
        <f t="shared" si="539"/>
        <v>0</v>
      </c>
      <c r="Y458" t="b">
        <f t="shared" si="540"/>
        <v>0</v>
      </c>
      <c r="Z458" t="b">
        <f t="shared" si="540"/>
        <v>0</v>
      </c>
      <c r="AA458" t="b">
        <f t="shared" si="540"/>
        <v>0</v>
      </c>
      <c r="AB458" t="b">
        <f t="shared" si="540"/>
        <v>0</v>
      </c>
      <c r="AC458" t="b">
        <v>0</v>
      </c>
    </row>
    <row r="459" spans="19:59" x14ac:dyDescent="0.2">
      <c r="T459" t="b">
        <f t="shared" si="538"/>
        <v>0</v>
      </c>
      <c r="U459" t="b">
        <f t="shared" si="538"/>
        <v>1</v>
      </c>
      <c r="V459" t="b">
        <f t="shared" si="538"/>
        <v>0</v>
      </c>
      <c r="W459" t="b">
        <f t="shared" si="538"/>
        <v>1</v>
      </c>
      <c r="X459" t="b">
        <f t="shared" si="539"/>
        <v>1</v>
      </c>
      <c r="Y459" t="b">
        <f t="shared" si="540"/>
        <v>1</v>
      </c>
      <c r="Z459" t="b">
        <f t="shared" si="540"/>
        <v>1</v>
      </c>
      <c r="AA459" t="b">
        <f t="shared" si="540"/>
        <v>1</v>
      </c>
      <c r="AB459" t="b">
        <f t="shared" si="540"/>
        <v>0</v>
      </c>
      <c r="AC459" t="b">
        <v>0</v>
      </c>
    </row>
    <row r="461" spans="19:59" x14ac:dyDescent="0.2">
      <c r="T461" s="28"/>
      <c r="U461" s="28"/>
      <c r="V461" s="28"/>
      <c r="W461" s="28"/>
      <c r="X461" s="28"/>
      <c r="Y461" s="28"/>
      <c r="Z461" s="28"/>
      <c r="AA461" s="28"/>
      <c r="AB461" s="28"/>
      <c r="AC461" s="28"/>
    </row>
    <row r="462" spans="19:59" x14ac:dyDescent="0.2">
      <c r="S462" t="str">
        <f>G438</f>
        <v>Q3.9</v>
      </c>
      <c r="T462" t="b">
        <f t="shared" ref="T462:AB462" si="541">IF(I438="",$H438,I438)</f>
        <v>0</v>
      </c>
      <c r="U462" t="b">
        <f t="shared" si="541"/>
        <v>0</v>
      </c>
      <c r="V462" t="b">
        <f t="shared" si="541"/>
        <v>0</v>
      </c>
      <c r="W462" t="b">
        <f t="shared" si="541"/>
        <v>0</v>
      </c>
      <c r="X462" t="b">
        <f t="shared" si="541"/>
        <v>0</v>
      </c>
      <c r="Y462" t="b">
        <f t="shared" si="541"/>
        <v>0</v>
      </c>
      <c r="Z462" t="b">
        <f t="shared" si="541"/>
        <v>0</v>
      </c>
      <c r="AA462" t="b">
        <f t="shared" si="541"/>
        <v>0</v>
      </c>
      <c r="AB462" t="b">
        <f t="shared" si="541"/>
        <v>0</v>
      </c>
      <c r="AC462" t="b">
        <v>0</v>
      </c>
    </row>
    <row r="463" spans="19:59" x14ac:dyDescent="0.2">
      <c r="T463" t="b">
        <f t="shared" ref="T463:W465" si="542">IF(I439="",$H439,I439)</f>
        <v>0</v>
      </c>
      <c r="U463" t="b">
        <f t="shared" si="542"/>
        <v>0</v>
      </c>
      <c r="V463" t="b">
        <f t="shared" si="542"/>
        <v>0</v>
      </c>
      <c r="W463" t="b">
        <f t="shared" si="542"/>
        <v>0</v>
      </c>
      <c r="X463" t="b">
        <f t="shared" ref="X463:X465" si="543">IF(M439="",$H439,M439)</f>
        <v>0</v>
      </c>
      <c r="Y463" t="b">
        <f t="shared" ref="Y463:AB465" si="544">IF(N439="",$H439,N439)</f>
        <v>0</v>
      </c>
      <c r="Z463" t="b">
        <f t="shared" si="544"/>
        <v>0</v>
      </c>
      <c r="AA463" t="b">
        <f t="shared" si="544"/>
        <v>0</v>
      </c>
      <c r="AB463" t="b">
        <f t="shared" si="544"/>
        <v>0</v>
      </c>
      <c r="AC463" t="b">
        <v>0</v>
      </c>
    </row>
    <row r="464" spans="19:59" x14ac:dyDescent="0.2">
      <c r="T464" t="b">
        <f t="shared" si="542"/>
        <v>1</v>
      </c>
      <c r="U464" t="b">
        <f t="shared" si="542"/>
        <v>0</v>
      </c>
      <c r="V464" t="b">
        <f t="shared" si="542"/>
        <v>0</v>
      </c>
      <c r="W464" t="b">
        <f t="shared" si="542"/>
        <v>0</v>
      </c>
      <c r="X464" t="b">
        <f t="shared" si="543"/>
        <v>0</v>
      </c>
      <c r="Y464" t="b">
        <f t="shared" si="544"/>
        <v>0</v>
      </c>
      <c r="Z464" t="b">
        <f t="shared" si="544"/>
        <v>0</v>
      </c>
      <c r="AA464" t="b">
        <f t="shared" si="544"/>
        <v>0</v>
      </c>
      <c r="AB464" t="b">
        <f t="shared" si="544"/>
        <v>0</v>
      </c>
      <c r="AC464" t="b">
        <v>0</v>
      </c>
    </row>
    <row r="465" spans="1:61" x14ac:dyDescent="0.2">
      <c r="T465" t="b">
        <f t="shared" si="542"/>
        <v>0</v>
      </c>
      <c r="U465" t="b">
        <f t="shared" si="542"/>
        <v>1</v>
      </c>
      <c r="V465" t="b">
        <f t="shared" si="542"/>
        <v>1</v>
      </c>
      <c r="W465" t="b">
        <f t="shared" si="542"/>
        <v>1</v>
      </c>
      <c r="X465" t="b">
        <f t="shared" si="543"/>
        <v>1</v>
      </c>
      <c r="Y465" t="b">
        <f t="shared" si="544"/>
        <v>1</v>
      </c>
      <c r="Z465" t="b">
        <f t="shared" si="544"/>
        <v>1</v>
      </c>
      <c r="AA465" t="b">
        <f t="shared" si="544"/>
        <v>1</v>
      </c>
      <c r="AB465" t="b">
        <f t="shared" si="544"/>
        <v>1</v>
      </c>
      <c r="AC465" t="b">
        <v>0</v>
      </c>
    </row>
    <row r="467" spans="1:61" x14ac:dyDescent="0.2">
      <c r="T467" s="28"/>
      <c r="U467" s="28"/>
      <c r="V467" s="28"/>
      <c r="W467" s="28"/>
      <c r="X467" s="28"/>
      <c r="Y467" s="28"/>
      <c r="Z467" s="28"/>
      <c r="AA467" s="28"/>
      <c r="AB467" s="28"/>
      <c r="AC467" s="28"/>
    </row>
    <row r="468" spans="1:61" x14ac:dyDescent="0.2">
      <c r="T468" s="28"/>
      <c r="U468" s="28"/>
      <c r="V468" s="28"/>
      <c r="W468" s="28"/>
      <c r="X468" s="28"/>
      <c r="Y468" s="28"/>
      <c r="Z468" s="28"/>
      <c r="AA468" s="28"/>
      <c r="AB468" s="28"/>
      <c r="AC468" s="28"/>
    </row>
    <row r="469" spans="1:61" x14ac:dyDescent="0.2">
      <c r="T469" s="28"/>
      <c r="U469" s="28"/>
      <c r="V469" s="28"/>
      <c r="W469" s="28"/>
      <c r="X469" s="28"/>
      <c r="Y469" s="28"/>
      <c r="Z469" s="28"/>
      <c r="AA469" s="28"/>
      <c r="AB469" s="28"/>
      <c r="AC469" s="28"/>
    </row>
    <row r="470" spans="1:61" x14ac:dyDescent="0.2">
      <c r="S470" t="str">
        <f>G442</f>
        <v>Q3.10</v>
      </c>
      <c r="T470" t="b">
        <f t="shared" ref="T470:AB470" si="545">IF(I442="",$H442,I442)</f>
        <v>0</v>
      </c>
      <c r="U470" t="b">
        <f t="shared" si="545"/>
        <v>0</v>
      </c>
      <c r="V470" t="b">
        <f t="shared" si="545"/>
        <v>0</v>
      </c>
      <c r="W470" t="b">
        <f t="shared" si="545"/>
        <v>0</v>
      </c>
      <c r="X470" t="b">
        <f t="shared" si="545"/>
        <v>0</v>
      </c>
      <c r="Y470" t="b">
        <f t="shared" si="545"/>
        <v>0</v>
      </c>
      <c r="Z470" t="b">
        <f t="shared" si="545"/>
        <v>0</v>
      </c>
      <c r="AA470" t="b">
        <f t="shared" si="545"/>
        <v>0</v>
      </c>
      <c r="AB470" t="b">
        <f t="shared" si="545"/>
        <v>1</v>
      </c>
      <c r="AC470" t="b">
        <v>0</v>
      </c>
    </row>
    <row r="471" spans="1:61" x14ac:dyDescent="0.2">
      <c r="T471" t="b">
        <f t="shared" ref="T471:W473" si="546">IF(I443="",$H443,I443)</f>
        <v>0</v>
      </c>
      <c r="U471" t="b">
        <f t="shared" si="546"/>
        <v>0</v>
      </c>
      <c r="V471" t="b">
        <f t="shared" si="546"/>
        <v>0</v>
      </c>
      <c r="W471" t="b">
        <f t="shared" si="546"/>
        <v>0</v>
      </c>
      <c r="X471" t="b">
        <f t="shared" ref="X471:X473" si="547">IF(M443="",$H443,M443)</f>
        <v>0</v>
      </c>
      <c r="Y471" t="b">
        <f t="shared" ref="Y471:AB473" si="548">IF(N443="",$H443,N443)</f>
        <v>0</v>
      </c>
      <c r="Z471" t="b">
        <f t="shared" si="548"/>
        <v>0</v>
      </c>
      <c r="AA471" t="b">
        <f t="shared" si="548"/>
        <v>0</v>
      </c>
      <c r="AB471" t="b">
        <f t="shared" si="548"/>
        <v>0</v>
      </c>
      <c r="AC471" t="b">
        <v>0</v>
      </c>
    </row>
    <row r="472" spans="1:61" x14ac:dyDescent="0.2">
      <c r="T472" t="b">
        <f t="shared" si="546"/>
        <v>1</v>
      </c>
      <c r="U472" t="b">
        <f t="shared" si="546"/>
        <v>1</v>
      </c>
      <c r="V472" t="b">
        <f t="shared" si="546"/>
        <v>1</v>
      </c>
      <c r="W472" t="b">
        <f t="shared" si="546"/>
        <v>1</v>
      </c>
      <c r="X472" t="b">
        <f t="shared" si="547"/>
        <v>1</v>
      </c>
      <c r="Y472" t="b">
        <f t="shared" si="548"/>
        <v>1</v>
      </c>
      <c r="Z472" t="b">
        <f t="shared" si="548"/>
        <v>0</v>
      </c>
      <c r="AA472" t="b">
        <f t="shared" si="548"/>
        <v>0</v>
      </c>
      <c r="AB472" t="b">
        <f t="shared" si="548"/>
        <v>0</v>
      </c>
      <c r="AC472" t="b">
        <v>0</v>
      </c>
    </row>
    <row r="473" spans="1:61" x14ac:dyDescent="0.2">
      <c r="T473" t="b">
        <f t="shared" si="546"/>
        <v>0</v>
      </c>
      <c r="U473" t="b">
        <f t="shared" si="546"/>
        <v>0</v>
      </c>
      <c r="V473" t="b">
        <f t="shared" si="546"/>
        <v>0</v>
      </c>
      <c r="W473" t="b">
        <f t="shared" si="546"/>
        <v>0</v>
      </c>
      <c r="X473" t="b">
        <f t="shared" si="547"/>
        <v>0</v>
      </c>
      <c r="Y473" t="b">
        <f t="shared" si="548"/>
        <v>0</v>
      </c>
      <c r="Z473" t="b">
        <f t="shared" si="548"/>
        <v>1</v>
      </c>
      <c r="AA473" t="b">
        <f t="shared" si="548"/>
        <v>1</v>
      </c>
      <c r="AB473" t="b">
        <f t="shared" si="548"/>
        <v>0</v>
      </c>
      <c r="AC473" t="b">
        <v>0</v>
      </c>
    </row>
    <row r="475" spans="1:61" x14ac:dyDescent="0.2">
      <c r="T475" s="28"/>
      <c r="U475" s="28"/>
      <c r="V475" s="28"/>
      <c r="W475" s="28"/>
      <c r="X475" s="28"/>
      <c r="Y475" s="28"/>
      <c r="Z475" s="28"/>
      <c r="AA475" s="28"/>
      <c r="AB475" s="28"/>
      <c r="AC475" s="28"/>
    </row>
    <row r="477" spans="1:61" s="3" customFormat="1" x14ac:dyDescent="0.2">
      <c r="A477" s="3" t="s">
        <v>40</v>
      </c>
      <c r="BI477" s="103"/>
    </row>
    <row r="479" spans="1:61" x14ac:dyDescent="0.2">
      <c r="I479" t="s">
        <v>51</v>
      </c>
      <c r="T479" t="s">
        <v>35</v>
      </c>
      <c r="AG479" s="2" t="s">
        <v>66</v>
      </c>
      <c r="AH479" s="2"/>
      <c r="AI479" s="2"/>
      <c r="AK479" t="s">
        <v>45</v>
      </c>
    </row>
    <row r="480" spans="1:61" x14ac:dyDescent="0.2">
      <c r="B480" t="s">
        <v>15</v>
      </c>
      <c r="F480" t="s">
        <v>33</v>
      </c>
      <c r="H480" t="s">
        <v>34</v>
      </c>
      <c r="I480" t="s">
        <v>0</v>
      </c>
      <c r="J480" t="s">
        <v>1</v>
      </c>
      <c r="K480" t="s">
        <v>2</v>
      </c>
      <c r="L480" t="s">
        <v>7</v>
      </c>
      <c r="M480" t="s">
        <v>350</v>
      </c>
      <c r="N480" t="s">
        <v>3</v>
      </c>
      <c r="O480" t="s">
        <v>4</v>
      </c>
      <c r="P480" t="s">
        <v>5</v>
      </c>
      <c r="Q480" t="s">
        <v>351</v>
      </c>
      <c r="T480" t="str">
        <f t="shared" ref="T480:AB480" si="549">I480</f>
        <v>ISO9001</v>
      </c>
      <c r="U480" t="str">
        <f t="shared" si="549"/>
        <v>ISO14001</v>
      </c>
      <c r="V480" t="str">
        <f t="shared" si="549"/>
        <v>ISO26000</v>
      </c>
      <c r="W480" t="str">
        <f t="shared" si="549"/>
        <v>ISO45001</v>
      </c>
      <c r="X480" t="str">
        <f t="shared" si="549"/>
        <v>ISO50001</v>
      </c>
      <c r="Y480" t="str">
        <f t="shared" si="549"/>
        <v>EMAS</v>
      </c>
      <c r="Z480" t="str">
        <f t="shared" si="549"/>
        <v>RC14001</v>
      </c>
      <c r="AA480" t="str">
        <f t="shared" si="549"/>
        <v>RCMS</v>
      </c>
      <c r="AB480" t="str">
        <f t="shared" si="549"/>
        <v>GHS</v>
      </c>
      <c r="AC480" t="s">
        <v>36</v>
      </c>
      <c r="AE480" t="s">
        <v>43</v>
      </c>
      <c r="AG480" t="str">
        <f>IF(SUM(AG482:AG495)=100,"ok","error")</f>
        <v>ok</v>
      </c>
      <c r="AH480" t="str">
        <f>IF(SUM(AH482:AH495)/COUNT(AG482:AG495)=100,"ok","error")</f>
        <v>ok</v>
      </c>
      <c r="AK480" t="s">
        <v>44</v>
      </c>
      <c r="AL480" t="s">
        <v>6</v>
      </c>
      <c r="AO480" t="s">
        <v>68</v>
      </c>
      <c r="AU480" t="s">
        <v>53</v>
      </c>
      <c r="BF480" t="s">
        <v>67</v>
      </c>
    </row>
    <row r="481" spans="2:62" x14ac:dyDescent="0.2">
      <c r="AL481" s="4">
        <f>(AK482*AG482+AG484*AK484+AK486*AG486+AK488*AG488+AK491*AG491+AK493*AG493)/100</f>
        <v>3.416666666666667</v>
      </c>
      <c r="AV481" t="str">
        <f>I480</f>
        <v>ISO9001</v>
      </c>
      <c r="AW481" t="str">
        <f t="shared" ref="AW481" si="550">J480</f>
        <v>ISO14001</v>
      </c>
      <c r="AX481" t="str">
        <f t="shared" ref="AX481" si="551">K480</f>
        <v>ISO26000</v>
      </c>
      <c r="AY481" t="str">
        <f>L480</f>
        <v>ISO45001</v>
      </c>
      <c r="AZ481" t="str">
        <f>M480</f>
        <v>ISO50001</v>
      </c>
      <c r="BA481" t="str">
        <f t="shared" ref="BA481" si="552">N480</f>
        <v>EMAS</v>
      </c>
      <c r="BB481" t="str">
        <f t="shared" ref="BB481" si="553">O480</f>
        <v>RC14001</v>
      </c>
      <c r="BC481" t="str">
        <f t="shared" ref="BC481" si="554">P480</f>
        <v>RCMS</v>
      </c>
      <c r="BD481" t="s">
        <v>351</v>
      </c>
    </row>
    <row r="482" spans="2:62" x14ac:dyDescent="0.2">
      <c r="B482" t="str">
        <f>'Chapter 4'!C6</f>
        <v>Q4.1</v>
      </c>
      <c r="C482" s="8">
        <f>IF('Chapter 4'!K7,1,IF('Chapter 4'!K8,2,IF('Chapter 4'!K9,3,IF('Chapter 4'!K10,4,""))))</f>
        <v>2</v>
      </c>
      <c r="D482" s="10" t="s">
        <v>29</v>
      </c>
      <c r="G482" t="str">
        <f>B482</f>
        <v>Q4.1</v>
      </c>
      <c r="H482" t="b">
        <f>'Chapter 4'!K7</f>
        <v>0</v>
      </c>
      <c r="I482" s="11" t="b">
        <v>0</v>
      </c>
      <c r="J482" s="11"/>
      <c r="K482" s="11"/>
      <c r="L482" s="11"/>
      <c r="M482" s="11" t="b">
        <v>0</v>
      </c>
      <c r="N482" s="11"/>
      <c r="O482" s="11"/>
      <c r="P482" s="11" t="b">
        <v>0</v>
      </c>
      <c r="Q482" s="11"/>
      <c r="S482" t="str">
        <f>G482</f>
        <v>Q4.1</v>
      </c>
      <c r="T482" t="b">
        <f t="shared" ref="T482:AB482" si="555">IF(I482="",$H482,I482)</f>
        <v>0</v>
      </c>
      <c r="U482" t="b">
        <f t="shared" si="555"/>
        <v>0</v>
      </c>
      <c r="V482" t="b">
        <f t="shared" si="555"/>
        <v>0</v>
      </c>
      <c r="W482" t="b">
        <f t="shared" si="555"/>
        <v>0</v>
      </c>
      <c r="X482" t="b">
        <f t="shared" si="555"/>
        <v>0</v>
      </c>
      <c r="Y482" t="b">
        <f t="shared" si="555"/>
        <v>0</v>
      </c>
      <c r="Z482" t="b">
        <f t="shared" si="555"/>
        <v>0</v>
      </c>
      <c r="AA482" t="b">
        <f t="shared" si="555"/>
        <v>0</v>
      </c>
      <c r="AB482" t="b">
        <f t="shared" si="555"/>
        <v>0</v>
      </c>
      <c r="AC482" t="b">
        <v>0</v>
      </c>
      <c r="AE482" t="str">
        <f>'Chapter 4'!B4</f>
        <v>Odpovědné získávání zdrojů</v>
      </c>
      <c r="AG482" s="37">
        <f>100/6</f>
        <v>16.666666666666668</v>
      </c>
      <c r="AH482" s="11"/>
      <c r="AK482" s="9">
        <f>C482</f>
        <v>2</v>
      </c>
      <c r="AO482" t="str">
        <f>B482</f>
        <v>Q4.1</v>
      </c>
      <c r="AP482" s="12">
        <v>1</v>
      </c>
      <c r="AQ482" t="str">
        <f t="shared" ref="AQ482:AQ489" si="556">IF(C482&lt;AP482,"major issue","ok")</f>
        <v>ok</v>
      </c>
      <c r="AR482">
        <f>IF(AQ482&lt;&gt;"ok",1,0)</f>
        <v>0</v>
      </c>
      <c r="AU482" t="str">
        <f>AO482</f>
        <v>Q4.1</v>
      </c>
      <c r="AV482">
        <f>IF(I482,1,IF(I483,2,IF(I484,3,IF(I485,4,"-"))))</f>
        <v>3</v>
      </c>
      <c r="AW482" t="str">
        <f t="shared" ref="AW482" si="557">IF(J482,1,IF(J483,2,IF(J484,3,IF(J485,4,"-"))))</f>
        <v>-</v>
      </c>
      <c r="AX482" t="str">
        <f t="shared" ref="AX482" si="558">IF(K482,1,IF(K483,2,IF(K484,3,IF(K485,4,"-"))))</f>
        <v>-</v>
      </c>
      <c r="AY482" t="str">
        <f>IF(L482,1,IF(L483,2,IF(L484,3,IF(L485,4,"-"))))</f>
        <v>-</v>
      </c>
      <c r="AZ482">
        <f>IF(M482,1,IF(M483,2,IF(M484,3,IF(M485,4,"-"))))</f>
        <v>3</v>
      </c>
      <c r="BA482" t="str">
        <f t="shared" ref="BA482" si="559">IF(N482,1,IF(N483,2,IF(N484,3,IF(N485,4,"-"))))</f>
        <v>-</v>
      </c>
      <c r="BB482" t="str">
        <f t="shared" ref="BB482" si="560">IF(O482,1,IF(O483,2,IF(O484,3,IF(O485,4,"-"))))</f>
        <v>-</v>
      </c>
      <c r="BC482">
        <f t="shared" ref="BC482:BD482" si="561">IF(P482,1,IF(P483,2,IF(P484,3,IF(P485,4,"-"))))</f>
        <v>3</v>
      </c>
      <c r="BD482" t="str">
        <f t="shared" si="561"/>
        <v>-</v>
      </c>
      <c r="BF482" t="str">
        <f>G482</f>
        <v>Q4.1</v>
      </c>
      <c r="BG482" s="30" t="str">
        <f t="shared" ref="BG482:BG513" si="562">CONCATENATE(BF482,BH482)</f>
        <v>Q4.1NEPRAVDA</v>
      </c>
      <c r="BH482" t="b">
        <f>H482</f>
        <v>0</v>
      </c>
      <c r="BI482" s="1" t="s">
        <v>491</v>
      </c>
    </row>
    <row r="483" spans="2:62" x14ac:dyDescent="0.2">
      <c r="B483" t="str">
        <f>'Chapter 4'!C14</f>
        <v>Q4.2</v>
      </c>
      <c r="C483" s="8">
        <f>IF('Chapter 4'!K15,1,IF('Chapter 4'!K16,2,IF('Chapter 4'!K17,3,IF('Chapter 4'!K18,4,""))))</f>
        <v>4</v>
      </c>
      <c r="D483" s="10" t="s">
        <v>29</v>
      </c>
      <c r="H483" t="b">
        <f>'Chapter 4'!K8</f>
        <v>1</v>
      </c>
      <c r="I483" s="11" t="b">
        <v>0</v>
      </c>
      <c r="J483" s="11"/>
      <c r="K483" s="11"/>
      <c r="L483" s="11"/>
      <c r="M483" s="11" t="b">
        <v>0</v>
      </c>
      <c r="N483" s="11"/>
      <c r="O483" s="11"/>
      <c r="P483" s="11" t="b">
        <v>0</v>
      </c>
      <c r="Q483" s="11"/>
      <c r="T483" t="b">
        <f t="shared" ref="T483:W485" si="563">IF(I483="",$H483,I483)</f>
        <v>0</v>
      </c>
      <c r="U483" t="b">
        <f t="shared" si="563"/>
        <v>1</v>
      </c>
      <c r="V483" t="b">
        <f t="shared" si="563"/>
        <v>1</v>
      </c>
      <c r="W483" t="b">
        <f t="shared" si="563"/>
        <v>1</v>
      </c>
      <c r="X483" t="b">
        <f t="shared" ref="X483:X485" si="564">IF(M483="",$H483,M483)</f>
        <v>0</v>
      </c>
      <c r="Y483" t="b">
        <f t="shared" ref="Y483:AB485" si="565">IF(N483="",$H483,N483)</f>
        <v>1</v>
      </c>
      <c r="Z483" t="b">
        <f t="shared" si="565"/>
        <v>1</v>
      </c>
      <c r="AA483" t="b">
        <f t="shared" si="565"/>
        <v>0</v>
      </c>
      <c r="AB483" t="b">
        <f t="shared" si="565"/>
        <v>1</v>
      </c>
      <c r="AC483" t="b">
        <v>0</v>
      </c>
      <c r="AF483" t="str">
        <f>B482</f>
        <v>Q4.1</v>
      </c>
      <c r="AG483" s="11"/>
      <c r="AH483" s="11">
        <v>100</v>
      </c>
      <c r="AK483" s="9"/>
      <c r="AO483" t="str">
        <f t="shared" ref="AO483:AO489" si="566">B483</f>
        <v>Q4.2</v>
      </c>
      <c r="AP483" s="12">
        <v>1</v>
      </c>
      <c r="AQ483" t="str">
        <f t="shared" si="556"/>
        <v>ok</v>
      </c>
      <c r="AR483">
        <f t="shared" ref="AR483:AR489" si="567">IF(AQ483&lt;&gt;"ok",1,0)</f>
        <v>0</v>
      </c>
      <c r="AU483" t="str">
        <f t="shared" ref="AU483:AU489" si="568">AO483</f>
        <v>Q4.2</v>
      </c>
      <c r="AV483" t="str">
        <f>IF(I486,1,IF(I487,2,IF(I488,3,IF(I489,4,"-"))))</f>
        <v>-</v>
      </c>
      <c r="AW483" t="str">
        <f t="shared" ref="AW483" si="569">IF(J486,1,IF(J487,2,IF(J488,3,IF(J489,4,"-"))))</f>
        <v>-</v>
      </c>
      <c r="AX483" t="str">
        <f t="shared" ref="AX483" si="570">IF(K486,1,IF(K487,2,IF(K488,3,IF(K489,4,"-"))))</f>
        <v>-</v>
      </c>
      <c r="AY483" t="str">
        <f>IF(L486,1,IF(L487,2,IF(L488,3,IF(L489,4,"-"))))</f>
        <v>-</v>
      </c>
      <c r="AZ483" t="str">
        <f>IF(M486,1,IF(M487,2,IF(M488,3,IF(M489,4,"-"))))</f>
        <v>-</v>
      </c>
      <c r="BA483" t="str">
        <f t="shared" ref="BA483" si="571">IF(N486,1,IF(N487,2,IF(N488,3,IF(N489,4,"-"))))</f>
        <v>-</v>
      </c>
      <c r="BB483" t="str">
        <f t="shared" ref="BB483" si="572">IF(O486,1,IF(O487,2,IF(O488,3,IF(O489,4,"-"))))</f>
        <v>-</v>
      </c>
      <c r="BC483" t="str">
        <f t="shared" ref="BC483:BD483" si="573">IF(P486,1,IF(P487,2,IF(P488,3,IF(P489,4,"-"))))</f>
        <v>-</v>
      </c>
      <c r="BD483" t="str">
        <f t="shared" si="573"/>
        <v>-</v>
      </c>
      <c r="BF483" t="str">
        <f>BF482</f>
        <v>Q4.1</v>
      </c>
      <c r="BG483" s="30" t="str">
        <f t="shared" si="562"/>
        <v>Q4.1PRAVDA</v>
      </c>
      <c r="BH483" t="b">
        <f t="shared" ref="BH483:BH513" si="574">H483</f>
        <v>1</v>
      </c>
      <c r="BI483" s="1" t="s">
        <v>492</v>
      </c>
    </row>
    <row r="484" spans="2:62" x14ac:dyDescent="0.2">
      <c r="B484" t="str">
        <f>'Chapter 4'!C22</f>
        <v>Q4.3</v>
      </c>
      <c r="C484" s="8">
        <f>IF('Chapter 4'!K23,1,IF('Chapter 4'!K24,2,IF('Chapter 4'!K25,3,IF('Chapter 4'!K26,4,""))))</f>
        <v>4</v>
      </c>
      <c r="D484" s="10" t="s">
        <v>29</v>
      </c>
      <c r="H484" t="b">
        <f>'Chapter 4'!K9</f>
        <v>0</v>
      </c>
      <c r="I484" s="11" t="b">
        <v>1</v>
      </c>
      <c r="J484" s="11"/>
      <c r="K484" s="11"/>
      <c r="L484" s="11"/>
      <c r="M484" s="11" t="b">
        <v>1</v>
      </c>
      <c r="N484" s="11"/>
      <c r="O484" s="11"/>
      <c r="P484" s="11" t="b">
        <v>1</v>
      </c>
      <c r="Q484" s="11"/>
      <c r="T484" t="b">
        <f t="shared" si="563"/>
        <v>1</v>
      </c>
      <c r="U484" t="b">
        <f t="shared" si="563"/>
        <v>0</v>
      </c>
      <c r="V484" t="b">
        <f t="shared" si="563"/>
        <v>0</v>
      </c>
      <c r="W484" t="b">
        <f t="shared" si="563"/>
        <v>0</v>
      </c>
      <c r="X484" t="b">
        <f t="shared" si="564"/>
        <v>1</v>
      </c>
      <c r="Y484" t="b">
        <f t="shared" si="565"/>
        <v>0</v>
      </c>
      <c r="Z484" t="b">
        <f t="shared" si="565"/>
        <v>0</v>
      </c>
      <c r="AA484" t="b">
        <f t="shared" si="565"/>
        <v>1</v>
      </c>
      <c r="AB484" t="b">
        <f t="shared" si="565"/>
        <v>0</v>
      </c>
      <c r="AC484" t="b">
        <v>0</v>
      </c>
      <c r="AE484" t="str">
        <f>'Chapter 4'!B12</f>
        <v>Spolupráce v dodavatelském řetězci (obchodní partneři)</v>
      </c>
      <c r="AG484" s="37">
        <f>100/6</f>
        <v>16.666666666666668</v>
      </c>
      <c r="AH484" s="11"/>
      <c r="AK484" s="9">
        <f>C483</f>
        <v>4</v>
      </c>
      <c r="AO484" t="str">
        <f t="shared" si="566"/>
        <v>Q4.3</v>
      </c>
      <c r="AP484" s="12">
        <v>1</v>
      </c>
      <c r="AQ484" t="str">
        <f t="shared" si="556"/>
        <v>ok</v>
      </c>
      <c r="AR484">
        <f t="shared" si="567"/>
        <v>0</v>
      </c>
      <c r="AU484" t="str">
        <f t="shared" si="568"/>
        <v>Q4.3</v>
      </c>
      <c r="AV484" t="str">
        <f>IF(I490,1,IF(I491,2,IF(I492,3,IF(I493,4,"-"))))</f>
        <v>-</v>
      </c>
      <c r="AW484" t="str">
        <f t="shared" ref="AW484" si="575">IF(J490,1,IF(J491,2,IF(J492,3,IF(J493,4,"-"))))</f>
        <v>-</v>
      </c>
      <c r="AX484">
        <f t="shared" ref="AX484" si="576">IF(K490,1,IF(K491,2,IF(K492,3,IF(K493,4,"-"))))</f>
        <v>4</v>
      </c>
      <c r="AY484" t="str">
        <f>IF(L490,1,IF(L491,2,IF(L492,3,IF(L493,4,"-"))))</f>
        <v>-</v>
      </c>
      <c r="AZ484" t="str">
        <f>IF(M490,1,IF(M491,2,IF(M492,3,IF(M493,4,"-"))))</f>
        <v>-</v>
      </c>
      <c r="BA484" t="str">
        <f t="shared" ref="BA484" si="577">IF(N490,1,IF(N491,2,IF(N492,3,IF(N493,4,"-"))))</f>
        <v>-</v>
      </c>
      <c r="BB484" t="str">
        <f t="shared" ref="BB484" si="578">IF(O490,1,IF(O491,2,IF(O492,3,IF(O493,4,"-"))))</f>
        <v>-</v>
      </c>
      <c r="BC484" t="str">
        <f t="shared" ref="BC484:BD484" si="579">IF(P490,1,IF(P491,2,IF(P492,3,IF(P493,4,"-"))))</f>
        <v>-</v>
      </c>
      <c r="BD484" t="str">
        <f t="shared" si="579"/>
        <v>-</v>
      </c>
      <c r="BF484" t="str">
        <f>BF483</f>
        <v>Q4.1</v>
      </c>
      <c r="BG484" s="30" t="str">
        <f t="shared" si="562"/>
        <v>Q4.1NEPRAVDA</v>
      </c>
      <c r="BH484" t="b">
        <f t="shared" si="574"/>
        <v>0</v>
      </c>
      <c r="BI484" s="1" t="s">
        <v>493</v>
      </c>
    </row>
    <row r="485" spans="2:62" x14ac:dyDescent="0.2">
      <c r="B485" t="str">
        <f>'Chapter 4'!C30</f>
        <v>Q4.4</v>
      </c>
      <c r="C485" s="8">
        <f>IF('Chapter 4'!K31,1,IF('Chapter 4'!K32,2,IF('Chapter 4'!K33,3,IF('Chapter 4'!K34,4,""))))</f>
        <v>4</v>
      </c>
      <c r="D485" s="10" t="s">
        <v>29</v>
      </c>
      <c r="H485" t="b">
        <f>'Chapter 4'!K10</f>
        <v>0</v>
      </c>
      <c r="I485" s="11" t="b">
        <v>0</v>
      </c>
      <c r="J485" s="11"/>
      <c r="K485" s="11"/>
      <c r="L485" s="11"/>
      <c r="M485" s="11" t="b">
        <v>0</v>
      </c>
      <c r="N485" s="11"/>
      <c r="O485" s="11"/>
      <c r="P485" s="11" t="b">
        <v>0</v>
      </c>
      <c r="Q485" s="11"/>
      <c r="T485" t="b">
        <f t="shared" si="563"/>
        <v>0</v>
      </c>
      <c r="U485" t="b">
        <f t="shared" si="563"/>
        <v>0</v>
      </c>
      <c r="V485" t="b">
        <f t="shared" si="563"/>
        <v>0</v>
      </c>
      <c r="W485" t="b">
        <f t="shared" si="563"/>
        <v>0</v>
      </c>
      <c r="X485" t="b">
        <f t="shared" si="564"/>
        <v>0</v>
      </c>
      <c r="Y485" t="b">
        <f t="shared" si="565"/>
        <v>0</v>
      </c>
      <c r="Z485" t="b">
        <f t="shared" si="565"/>
        <v>0</v>
      </c>
      <c r="AA485" t="b">
        <f t="shared" si="565"/>
        <v>0</v>
      </c>
      <c r="AB485" t="b">
        <f t="shared" si="565"/>
        <v>0</v>
      </c>
      <c r="AC485" t="b">
        <v>0</v>
      </c>
      <c r="AF485" t="str">
        <f>B483</f>
        <v>Q4.2</v>
      </c>
      <c r="AG485" s="11"/>
      <c r="AH485" s="11">
        <v>100</v>
      </c>
      <c r="AK485" s="9"/>
      <c r="AO485" t="str">
        <f t="shared" si="566"/>
        <v>Q4.4</v>
      </c>
      <c r="AP485" s="12">
        <v>2</v>
      </c>
      <c r="AQ485" t="str">
        <f t="shared" si="556"/>
        <v>ok</v>
      </c>
      <c r="AR485">
        <f t="shared" si="567"/>
        <v>0</v>
      </c>
      <c r="AU485" t="str">
        <f t="shared" si="568"/>
        <v>Q4.4</v>
      </c>
      <c r="AV485" t="str">
        <f>IF(I494,1,IF(I495,2,IF(I496,3,IF(I497,4,"-"))))</f>
        <v>-</v>
      </c>
      <c r="AW485" t="str">
        <f t="shared" ref="AW485" si="580">IF(J494,1,IF(J495,2,IF(J496,3,IF(J497,4,"-"))))</f>
        <v>-</v>
      </c>
      <c r="AX485">
        <f t="shared" ref="AX485" si="581">IF(K494,1,IF(K495,2,IF(K496,3,IF(K497,4,"-"))))</f>
        <v>4</v>
      </c>
      <c r="AY485" t="str">
        <f>IF(L494,1,IF(L495,2,IF(L496,3,IF(L497,4,"-"))))</f>
        <v>-</v>
      </c>
      <c r="AZ485" t="str">
        <f>IF(M494,1,IF(M495,2,IF(M496,3,IF(M497,4,"-"))))</f>
        <v>-</v>
      </c>
      <c r="BA485" t="str">
        <f t="shared" ref="BA485" si="582">IF(N494,1,IF(N495,2,IF(N496,3,IF(N497,4,"-"))))</f>
        <v>-</v>
      </c>
      <c r="BB485" t="str">
        <f t="shared" ref="BB485" si="583">IF(O494,1,IF(O495,2,IF(O496,3,IF(O497,4,"-"))))</f>
        <v>-</v>
      </c>
      <c r="BC485" t="str">
        <f t="shared" ref="BC485:BD485" si="584">IF(P494,1,IF(P495,2,IF(P496,3,IF(P497,4,"-"))))</f>
        <v>-</v>
      </c>
      <c r="BD485" t="str">
        <f t="shared" si="584"/>
        <v>-</v>
      </c>
      <c r="BF485" t="str">
        <f>BF484</f>
        <v>Q4.1</v>
      </c>
      <c r="BG485" s="30" t="str">
        <f t="shared" si="562"/>
        <v>Q4.1NEPRAVDA</v>
      </c>
      <c r="BH485" t="b">
        <f t="shared" si="574"/>
        <v>0</v>
      </c>
      <c r="BI485" s="1" t="s">
        <v>204</v>
      </c>
    </row>
    <row r="486" spans="2:62" x14ac:dyDescent="0.2">
      <c r="B486" t="str">
        <f>'Chapter 4'!C36</f>
        <v>Q4.5</v>
      </c>
      <c r="C486" s="8">
        <f>IF('Chapter 4'!K37,1,IF('Chapter 4'!K38,2,IF('Chapter 4'!K39,3,IF('Chapter 4'!K40,4,""))))</f>
        <v>4</v>
      </c>
      <c r="D486" s="10" t="s">
        <v>29</v>
      </c>
      <c r="G486" t="str">
        <f>B483</f>
        <v>Q4.2</v>
      </c>
      <c r="H486" t="b">
        <f>'Chapter 4'!K15</f>
        <v>0</v>
      </c>
      <c r="I486" s="11"/>
      <c r="J486" s="11"/>
      <c r="K486" s="11"/>
      <c r="L486" s="11"/>
      <c r="M486" s="11"/>
      <c r="N486" s="11"/>
      <c r="O486" s="11"/>
      <c r="P486" s="11"/>
      <c r="Q486" s="11"/>
      <c r="AE486" t="str">
        <f>'Chapter 4'!B20</f>
        <v>Obchodní integrita</v>
      </c>
      <c r="AG486" s="37">
        <f>100/6</f>
        <v>16.666666666666668</v>
      </c>
      <c r="AH486" s="11"/>
      <c r="AK486" s="9">
        <f>C484</f>
        <v>4</v>
      </c>
      <c r="AO486" t="str">
        <f t="shared" si="566"/>
        <v>Q4.5</v>
      </c>
      <c r="AP486" s="12">
        <v>2</v>
      </c>
      <c r="AQ486" t="str">
        <f t="shared" si="556"/>
        <v>ok</v>
      </c>
      <c r="AR486">
        <f t="shared" si="567"/>
        <v>0</v>
      </c>
      <c r="AU486" t="str">
        <f t="shared" si="568"/>
        <v>Q4.5</v>
      </c>
      <c r="AV486" t="str">
        <f>IF(I498,1,IF(I499,2,IF(I500,3,IF(I501,4,"-"))))</f>
        <v>-</v>
      </c>
      <c r="AW486" t="str">
        <f t="shared" ref="AW486" si="585">IF(J498,1,IF(J499,2,IF(J500,3,IF(J501,4,"-"))))</f>
        <v>-</v>
      </c>
      <c r="AX486">
        <f t="shared" ref="AX486" si="586">IF(K498,1,IF(K499,2,IF(K500,3,IF(K501,4,"-"))))</f>
        <v>4</v>
      </c>
      <c r="AY486" t="str">
        <f>IF(L498,1,IF(L499,2,IF(L500,3,IF(L501,4,"-"))))</f>
        <v>-</v>
      </c>
      <c r="AZ486" t="str">
        <f>IF(M498,1,IF(M499,2,IF(M500,3,IF(M501,4,"-"))))</f>
        <v>-</v>
      </c>
      <c r="BA486" t="str">
        <f t="shared" ref="BA486" si="587">IF(N498,1,IF(N499,2,IF(N500,3,IF(N501,4,"-"))))</f>
        <v>-</v>
      </c>
      <c r="BB486" t="str">
        <f t="shared" ref="BB486" si="588">IF(O498,1,IF(O499,2,IF(O500,3,IF(O501,4,"-"))))</f>
        <v>-</v>
      </c>
      <c r="BC486" t="str">
        <f t="shared" ref="BC486:BD486" si="589">IF(P498,1,IF(P499,2,IF(P500,3,IF(P501,4,"-"))))</f>
        <v>-</v>
      </c>
      <c r="BD486" t="str">
        <f t="shared" si="589"/>
        <v>-</v>
      </c>
      <c r="BF486" t="str">
        <f>G486</f>
        <v>Q4.2</v>
      </c>
      <c r="BG486" s="30" t="str">
        <f t="shared" si="562"/>
        <v>Q4.2NEPRAVDA</v>
      </c>
      <c r="BH486" t="b">
        <f>H486</f>
        <v>0</v>
      </c>
      <c r="BI486" s="1" t="s">
        <v>337</v>
      </c>
    </row>
    <row r="487" spans="2:62" x14ac:dyDescent="0.2">
      <c r="B487" t="str">
        <f>'Chapter 4'!C44</f>
        <v>Q4.6</v>
      </c>
      <c r="C487" s="8">
        <f>IF('Chapter 4'!K45,1,IF('Chapter 4'!K46,2,IF('Chapter 4'!K47,3,IF('Chapter 4'!K48,4,""))))</f>
        <v>3</v>
      </c>
      <c r="D487" s="10" t="s">
        <v>29</v>
      </c>
      <c r="H487" t="b">
        <f>'Chapter 4'!K16</f>
        <v>0</v>
      </c>
      <c r="I487" s="11"/>
      <c r="J487" s="11"/>
      <c r="K487" s="11"/>
      <c r="L487" s="11"/>
      <c r="M487" s="11"/>
      <c r="N487" s="11"/>
      <c r="O487" s="11"/>
      <c r="P487" s="11"/>
      <c r="Q487" s="11"/>
      <c r="AF487" t="str">
        <f>B484</f>
        <v>Q4.3</v>
      </c>
      <c r="AG487" s="11"/>
      <c r="AH487" s="11">
        <v>100</v>
      </c>
      <c r="AK487" s="9"/>
      <c r="AO487" t="str">
        <f t="shared" si="566"/>
        <v>Q4.6</v>
      </c>
      <c r="AP487" s="12">
        <v>1</v>
      </c>
      <c r="AQ487" t="str">
        <f t="shared" si="556"/>
        <v>ok</v>
      </c>
      <c r="AR487">
        <f t="shared" si="567"/>
        <v>0</v>
      </c>
      <c r="AU487" t="str">
        <f t="shared" si="568"/>
        <v>Q4.6</v>
      </c>
      <c r="AV487" t="str">
        <f>IF(I502,1,IF(I503,2,IF(I504,3,IF(I505,4,"-"))))</f>
        <v>-</v>
      </c>
      <c r="AW487" t="str">
        <f t="shared" ref="AW487" si="590">IF(J502,1,IF(J503,2,IF(J504,3,IF(J505,4,"-"))))</f>
        <v>-</v>
      </c>
      <c r="AX487" t="str">
        <f t="shared" ref="AX487" si="591">IF(K502,1,IF(K503,2,IF(K504,3,IF(K505,4,"-"))))</f>
        <v>-</v>
      </c>
      <c r="AY487">
        <f>IF(L502,1,IF(L503,2,IF(L504,3,IF(L505,4,"-"))))</f>
        <v>3</v>
      </c>
      <c r="AZ487" t="str">
        <f>IF(M502,1,IF(M503,2,IF(M504,3,IF(M505,4,"-"))))</f>
        <v>-</v>
      </c>
      <c r="BA487" t="str">
        <f t="shared" ref="BA487" si="592">IF(N502,1,IF(N503,2,IF(N504,3,IF(N505,4,"-"))))</f>
        <v>-</v>
      </c>
      <c r="BB487" t="str">
        <f t="shared" ref="BB487" si="593">IF(O502,1,IF(O503,2,IF(O504,3,IF(O505,4,"-"))))</f>
        <v>-</v>
      </c>
      <c r="BC487">
        <f t="shared" ref="BC487:BD487" si="594">IF(P502,1,IF(P503,2,IF(P504,3,IF(P505,4,"-"))))</f>
        <v>3</v>
      </c>
      <c r="BD487" t="str">
        <f t="shared" si="594"/>
        <v>-</v>
      </c>
      <c r="BF487" t="str">
        <f>BF486</f>
        <v>Q4.2</v>
      </c>
      <c r="BG487" s="30" t="str">
        <f t="shared" si="562"/>
        <v>Q4.2NEPRAVDA</v>
      </c>
      <c r="BH487" t="b">
        <f t="shared" si="574"/>
        <v>0</v>
      </c>
      <c r="BI487" s="1" t="s">
        <v>197</v>
      </c>
    </row>
    <row r="488" spans="2:62" x14ac:dyDescent="0.2">
      <c r="B488" t="str">
        <f>'Chapter 4'!C52</f>
        <v>Q4.7</v>
      </c>
      <c r="C488" s="8">
        <f>IF('Chapter 4'!K53,1,IF('Chapter 4'!K54,2,IF('Chapter 4'!K55,3,IF('Chapter 4'!K56,4,""))))</f>
        <v>3</v>
      </c>
      <c r="D488" s="10" t="s">
        <v>29</v>
      </c>
      <c r="H488" t="b">
        <f>'Chapter 4'!K17</f>
        <v>0</v>
      </c>
      <c r="I488" s="11"/>
      <c r="J488" s="11"/>
      <c r="K488" s="11"/>
      <c r="L488" s="11"/>
      <c r="M488" s="11"/>
      <c r="N488" s="11"/>
      <c r="O488" s="11"/>
      <c r="P488" s="11"/>
      <c r="Q488" s="11"/>
      <c r="AE488" t="str">
        <f>'Chapter 4'!B28</f>
        <v>Pracovní práva (Práva zaměstnanců)</v>
      </c>
      <c r="AG488" s="37">
        <f>100/6</f>
        <v>16.666666666666668</v>
      </c>
      <c r="AH488" s="11"/>
      <c r="AK488" s="9">
        <f>((C485*AH489)+(C486*AH490))/100</f>
        <v>4</v>
      </c>
      <c r="AO488" t="str">
        <f t="shared" si="566"/>
        <v>Q4.7</v>
      </c>
      <c r="AP488" s="12">
        <v>1</v>
      </c>
      <c r="AQ488" t="str">
        <f t="shared" si="556"/>
        <v>ok</v>
      </c>
      <c r="AR488">
        <f t="shared" si="567"/>
        <v>0</v>
      </c>
      <c r="AU488" t="str">
        <f t="shared" si="568"/>
        <v>Q4.7</v>
      </c>
      <c r="AV488">
        <f>IF(I506,1,IF(I507,2,IF(I508,3,IF(I509,4,"-"))))</f>
        <v>3</v>
      </c>
      <c r="AW488" t="str">
        <f t="shared" ref="AW488" si="595">IF(J506,1,IF(J507,2,IF(J508,3,IF(J509,4,"-"))))</f>
        <v>-</v>
      </c>
      <c r="AX488" t="str">
        <f t="shared" ref="AX488" si="596">IF(K506,1,IF(K507,2,IF(K508,3,IF(K509,4,"-"))))</f>
        <v>-</v>
      </c>
      <c r="AY488" t="str">
        <f>IF(L506,1,IF(L507,2,IF(L508,3,IF(L509,4,"-"))))</f>
        <v>-</v>
      </c>
      <c r="AZ488" t="str">
        <f>IF(M506,1,IF(M507,2,IF(M508,3,IF(M509,4,"-"))))</f>
        <v>-</v>
      </c>
      <c r="BA488" t="str">
        <f t="shared" ref="BA488" si="597">IF(N506,1,IF(N507,2,IF(N508,3,IF(N509,4,"-"))))</f>
        <v>-</v>
      </c>
      <c r="BB488" t="str">
        <f t="shared" ref="BB488" si="598">IF(O506,1,IF(O507,2,IF(O508,3,IF(O509,4,"-"))))</f>
        <v>-</v>
      </c>
      <c r="BC488" t="str">
        <f t="shared" ref="BC488:BD488" si="599">IF(P506,1,IF(P507,2,IF(P508,3,IF(P509,4,"-"))))</f>
        <v>-</v>
      </c>
      <c r="BD488" t="str">
        <f t="shared" si="599"/>
        <v>-</v>
      </c>
      <c r="BF488" t="str">
        <f>BF487</f>
        <v>Q4.2</v>
      </c>
      <c r="BG488" s="30" t="str">
        <f t="shared" si="562"/>
        <v>Q4.2NEPRAVDA</v>
      </c>
      <c r="BH488" t="b">
        <f t="shared" si="574"/>
        <v>0</v>
      </c>
      <c r="BI488" s="1" t="s">
        <v>198</v>
      </c>
    </row>
    <row r="489" spans="2:62" x14ac:dyDescent="0.2">
      <c r="B489" t="str">
        <f>'Chapter 4'!C58</f>
        <v>Q4.8</v>
      </c>
      <c r="C489" s="8">
        <f>IF('Chapter 4'!K59,1,IF('Chapter 4'!K60,2,IF('Chapter 4'!K61,3,IF('Chapter 4'!K62,4,""))))</f>
        <v>4</v>
      </c>
      <c r="D489" s="10" t="s">
        <v>29</v>
      </c>
      <c r="H489" t="b">
        <f>'Chapter 4'!K18</f>
        <v>1</v>
      </c>
      <c r="I489" s="11"/>
      <c r="J489" s="11"/>
      <c r="K489" s="11"/>
      <c r="L489" s="11"/>
      <c r="M489" s="11"/>
      <c r="N489" s="11"/>
      <c r="O489" s="11"/>
      <c r="P489" s="11"/>
      <c r="Q489" s="11"/>
      <c r="T489" s="28"/>
      <c r="U489" s="28"/>
      <c r="V489" s="28"/>
      <c r="W489" s="28"/>
      <c r="X489" s="28"/>
      <c r="Y489" s="28"/>
      <c r="Z489" s="28"/>
      <c r="AA489" s="28"/>
      <c r="AB489" s="28"/>
      <c r="AC489" s="28"/>
      <c r="AF489" t="str">
        <f>B485</f>
        <v>Q4.4</v>
      </c>
      <c r="AG489" s="11"/>
      <c r="AH489" s="11">
        <v>50</v>
      </c>
      <c r="AK489" s="9"/>
      <c r="AO489" t="str">
        <f t="shared" si="566"/>
        <v>Q4.8</v>
      </c>
      <c r="AP489" s="12">
        <v>1</v>
      </c>
      <c r="AQ489" t="str">
        <f t="shared" si="556"/>
        <v>ok</v>
      </c>
      <c r="AR489">
        <f t="shared" si="567"/>
        <v>0</v>
      </c>
      <c r="AU489" t="str">
        <f t="shared" si="568"/>
        <v>Q4.8</v>
      </c>
      <c r="AV489">
        <f>IF(I510,1,IF(I511,2,IF(I512,3,IF(I513,4,"-"))))</f>
        <v>4</v>
      </c>
      <c r="AW489" t="str">
        <f t="shared" ref="AW489" si="600">IF(J510,1,IF(J511,2,IF(J512,3,IF(J513,4,"-"))))</f>
        <v>-</v>
      </c>
      <c r="AX489" t="str">
        <f t="shared" ref="AX489" si="601">IF(K510,1,IF(K511,2,IF(K512,3,IF(K513,4,"-"))))</f>
        <v>-</v>
      </c>
      <c r="AY489" t="str">
        <f>IF(L510,1,IF(L511,2,IF(L512,3,IF(L513,4,"-"))))</f>
        <v>-</v>
      </c>
      <c r="AZ489" t="str">
        <f>IF(M510,1,IF(M511,2,IF(M512,3,IF(M513,4,"-"))))</f>
        <v>-</v>
      </c>
      <c r="BA489" t="str">
        <f t="shared" ref="BA489" si="602">IF(N510,1,IF(N511,2,IF(N512,3,IF(N513,4,"-"))))</f>
        <v>-</v>
      </c>
      <c r="BB489" t="str">
        <f t="shared" ref="BB489" si="603">IF(O510,1,IF(O511,2,IF(O512,3,IF(O513,4,"-"))))</f>
        <v>-</v>
      </c>
      <c r="BC489" t="str">
        <f t="shared" ref="BC489:BD489" si="604">IF(P510,1,IF(P511,2,IF(P512,3,IF(P513,4,"-"))))</f>
        <v>-</v>
      </c>
      <c r="BD489" t="str">
        <f t="shared" si="604"/>
        <v>-</v>
      </c>
      <c r="BF489" t="str">
        <f>BF488</f>
        <v>Q4.2</v>
      </c>
      <c r="BG489" s="30" t="str">
        <f t="shared" si="562"/>
        <v>Q4.2PRAVDA</v>
      </c>
      <c r="BH489" t="b">
        <f t="shared" si="574"/>
        <v>1</v>
      </c>
      <c r="BI489" s="1" t="s">
        <v>204</v>
      </c>
    </row>
    <row r="490" spans="2:62" x14ac:dyDescent="0.2">
      <c r="C490" s="8"/>
      <c r="D490" s="10"/>
      <c r="G490" t="str">
        <f>B484</f>
        <v>Q4.3</v>
      </c>
      <c r="H490" t="b">
        <f>'Chapter 4'!K23</f>
        <v>0</v>
      </c>
      <c r="I490" s="11"/>
      <c r="J490" s="11"/>
      <c r="K490" s="11" t="b">
        <v>0</v>
      </c>
      <c r="L490" s="11"/>
      <c r="M490" s="11"/>
      <c r="N490" s="11"/>
      <c r="O490" s="11"/>
      <c r="P490" s="11"/>
      <c r="Q490" s="11"/>
      <c r="S490" t="str">
        <f>G486</f>
        <v>Q4.2</v>
      </c>
      <c r="T490" t="b">
        <f t="shared" ref="T490:AB490" si="605">IF(I486="",$H486,I486)</f>
        <v>0</v>
      </c>
      <c r="U490" t="b">
        <f t="shared" si="605"/>
        <v>0</v>
      </c>
      <c r="V490" t="b">
        <f t="shared" si="605"/>
        <v>0</v>
      </c>
      <c r="W490" t="b">
        <f t="shared" si="605"/>
        <v>0</v>
      </c>
      <c r="X490" t="b">
        <f t="shared" si="605"/>
        <v>0</v>
      </c>
      <c r="Y490" t="b">
        <f t="shared" si="605"/>
        <v>0</v>
      </c>
      <c r="Z490" t="b">
        <f t="shared" si="605"/>
        <v>0</v>
      </c>
      <c r="AA490" t="b">
        <f t="shared" si="605"/>
        <v>0</v>
      </c>
      <c r="AB490" t="b">
        <f t="shared" si="605"/>
        <v>0</v>
      </c>
      <c r="AC490" t="b">
        <v>0</v>
      </c>
      <c r="AF490" t="str">
        <f>B486</f>
        <v>Q4.5</v>
      </c>
      <c r="AG490" s="11"/>
      <c r="AH490" s="11">
        <v>50</v>
      </c>
      <c r="AK490" s="9"/>
      <c r="AP490" s="13"/>
      <c r="BF490" t="str">
        <f>G490</f>
        <v>Q4.3</v>
      </c>
      <c r="BG490" s="30" t="str">
        <f t="shared" si="562"/>
        <v>Q4.3NEPRAVDA</v>
      </c>
      <c r="BH490" t="b">
        <f t="shared" si="574"/>
        <v>0</v>
      </c>
      <c r="BI490" s="1" t="s">
        <v>494</v>
      </c>
      <c r="BJ490" s="1"/>
    </row>
    <row r="491" spans="2:62" x14ac:dyDescent="0.2">
      <c r="C491" s="8"/>
      <c r="D491" s="10"/>
      <c r="H491" t="b">
        <f>'Chapter 4'!K24</f>
        <v>0</v>
      </c>
      <c r="I491" s="11"/>
      <c r="J491" s="11"/>
      <c r="K491" s="11" t="b">
        <v>0</v>
      </c>
      <c r="L491" s="11"/>
      <c r="M491" s="11"/>
      <c r="N491" s="11"/>
      <c r="O491" s="11"/>
      <c r="P491" s="11"/>
      <c r="Q491" s="11"/>
      <c r="T491" t="b">
        <f t="shared" ref="T491:W493" si="606">IF(I487="",$H487,I487)</f>
        <v>0</v>
      </c>
      <c r="U491" t="b">
        <f t="shared" si="606"/>
        <v>0</v>
      </c>
      <c r="V491" t="b">
        <f t="shared" si="606"/>
        <v>0</v>
      </c>
      <c r="W491" t="b">
        <f t="shared" si="606"/>
        <v>0</v>
      </c>
      <c r="X491" t="b">
        <f>IF(M487="",$H487,M487)</f>
        <v>0</v>
      </c>
      <c r="Y491" t="b">
        <f t="shared" ref="Y491:AB493" si="607">IF(N487="",$H487,N487)</f>
        <v>0</v>
      </c>
      <c r="Z491" t="b">
        <f t="shared" si="607"/>
        <v>0</v>
      </c>
      <c r="AA491" t="b">
        <f t="shared" si="607"/>
        <v>0</v>
      </c>
      <c r="AB491" t="b">
        <f t="shared" si="607"/>
        <v>0</v>
      </c>
      <c r="AC491" t="b">
        <v>0</v>
      </c>
      <c r="AE491" t="str">
        <f>'Chapter 4'!B42</f>
        <v>Logističtí partneři</v>
      </c>
      <c r="AG491" s="37">
        <f>100/6</f>
        <v>16.666666666666668</v>
      </c>
      <c r="AH491" s="11"/>
      <c r="AK491" s="9">
        <f>C487</f>
        <v>3</v>
      </c>
      <c r="AP491" s="13"/>
      <c r="AR491" s="281" t="str">
        <f>IF(SUM(AR482:AR489)&gt;0,"Key RC elements are still to be implemented, see tips","")</f>
        <v/>
      </c>
      <c r="BF491" t="str">
        <f>BF490</f>
        <v>Q4.3</v>
      </c>
      <c r="BG491" s="30" t="str">
        <f t="shared" si="562"/>
        <v>Q4.3NEPRAVDA</v>
      </c>
      <c r="BH491" t="b">
        <f t="shared" si="574"/>
        <v>0</v>
      </c>
      <c r="BI491" s="1" t="s">
        <v>495</v>
      </c>
      <c r="BJ491" s="1"/>
    </row>
    <row r="492" spans="2:62" x14ac:dyDescent="0.2">
      <c r="C492" s="8"/>
      <c r="D492" s="10"/>
      <c r="H492" t="b">
        <f>'Chapter 4'!K25</f>
        <v>0</v>
      </c>
      <c r="I492" s="11"/>
      <c r="J492" s="11"/>
      <c r="K492" s="11" t="b">
        <v>0</v>
      </c>
      <c r="L492" s="11"/>
      <c r="M492" s="11"/>
      <c r="N492" s="11"/>
      <c r="O492" s="11"/>
      <c r="P492" s="11"/>
      <c r="Q492" s="11"/>
      <c r="T492" t="b">
        <f t="shared" si="606"/>
        <v>0</v>
      </c>
      <c r="U492" t="b">
        <f t="shared" si="606"/>
        <v>0</v>
      </c>
      <c r="V492" t="b">
        <f t="shared" si="606"/>
        <v>0</v>
      </c>
      <c r="W492" t="b">
        <f t="shared" si="606"/>
        <v>0</v>
      </c>
      <c r="X492" t="b">
        <f>IF(M488="",$H488,M488)</f>
        <v>0</v>
      </c>
      <c r="Y492" t="b">
        <f t="shared" si="607"/>
        <v>0</v>
      </c>
      <c r="Z492" t="b">
        <f t="shared" si="607"/>
        <v>0</v>
      </c>
      <c r="AA492" t="b">
        <f t="shared" si="607"/>
        <v>0</v>
      </c>
      <c r="AB492" t="b">
        <f t="shared" si="607"/>
        <v>0</v>
      </c>
      <c r="AC492" t="b">
        <v>0</v>
      </c>
      <c r="AF492" t="str">
        <f>B487</f>
        <v>Q4.6</v>
      </c>
      <c r="AG492" s="11"/>
      <c r="AH492" s="11">
        <v>100</v>
      </c>
      <c r="AK492" s="9"/>
      <c r="AP492" s="13"/>
      <c r="BF492" t="str">
        <f>BF491</f>
        <v>Q4.3</v>
      </c>
      <c r="BG492" s="30" t="str">
        <f t="shared" si="562"/>
        <v>Q4.3NEPRAVDA</v>
      </c>
      <c r="BH492" t="b">
        <f t="shared" si="574"/>
        <v>0</v>
      </c>
      <c r="BI492" s="1" t="s">
        <v>496</v>
      </c>
    </row>
    <row r="493" spans="2:62" x14ac:dyDescent="0.2">
      <c r="C493" s="8"/>
      <c r="D493" s="10"/>
      <c r="H493" t="b">
        <f>'Chapter 4'!K26</f>
        <v>1</v>
      </c>
      <c r="I493" s="11"/>
      <c r="J493" s="11"/>
      <c r="K493" s="11" t="b">
        <v>1</v>
      </c>
      <c r="L493" s="11"/>
      <c r="M493" s="11"/>
      <c r="N493" s="11"/>
      <c r="O493" s="11"/>
      <c r="P493" s="11"/>
      <c r="Q493" s="11"/>
      <c r="T493" t="b">
        <f>IF(I489="",$H489,I489)</f>
        <v>1</v>
      </c>
      <c r="U493" t="b">
        <f t="shared" si="606"/>
        <v>1</v>
      </c>
      <c r="V493" t="b">
        <f t="shared" si="606"/>
        <v>1</v>
      </c>
      <c r="W493" t="b">
        <f t="shared" si="606"/>
        <v>1</v>
      </c>
      <c r="X493" t="b">
        <f>IF(M489="",$H489,M489)</f>
        <v>1</v>
      </c>
      <c r="Y493" t="b">
        <f t="shared" si="607"/>
        <v>1</v>
      </c>
      <c r="Z493" t="b">
        <f t="shared" si="607"/>
        <v>1</v>
      </c>
      <c r="AA493" t="b">
        <f t="shared" si="607"/>
        <v>1</v>
      </c>
      <c r="AB493" t="b">
        <f t="shared" si="607"/>
        <v>1</v>
      </c>
      <c r="AC493" t="b">
        <v>0</v>
      </c>
      <c r="AE493" t="str">
        <f>'Chapter 4'!B50</f>
        <v>Následní uživatelé</v>
      </c>
      <c r="AG493" s="37">
        <f>100/6</f>
        <v>16.666666666666668</v>
      </c>
      <c r="AH493" s="11"/>
      <c r="AK493" s="9">
        <f>((C488*AH494)+(C489*AH495))/100</f>
        <v>3.5</v>
      </c>
      <c r="AP493" s="13"/>
      <c r="BF493" t="str">
        <f>BF492</f>
        <v>Q4.3</v>
      </c>
      <c r="BG493" s="30" t="str">
        <f t="shared" si="562"/>
        <v>Q4.3PRAVDA</v>
      </c>
      <c r="BH493" t="b">
        <f t="shared" si="574"/>
        <v>1</v>
      </c>
      <c r="BI493" s="1" t="s">
        <v>204</v>
      </c>
    </row>
    <row r="494" spans="2:62" x14ac:dyDescent="0.2">
      <c r="C494" s="8"/>
      <c r="D494" s="10"/>
      <c r="G494" t="str">
        <f>B485</f>
        <v>Q4.4</v>
      </c>
      <c r="H494" t="b">
        <f>'Chapter 4'!K31</f>
        <v>0</v>
      </c>
      <c r="I494" s="11"/>
      <c r="J494" s="11"/>
      <c r="K494" s="11" t="b">
        <v>0</v>
      </c>
      <c r="L494" s="11"/>
      <c r="M494" s="11"/>
      <c r="N494" s="11"/>
      <c r="O494" s="11"/>
      <c r="P494" s="11"/>
      <c r="Q494" s="11"/>
      <c r="AF494" t="str">
        <f>B488</f>
        <v>Q4.7</v>
      </c>
      <c r="AG494" s="11"/>
      <c r="AH494" s="11">
        <v>50</v>
      </c>
      <c r="AK494" s="9"/>
      <c r="AP494" s="13"/>
      <c r="BF494" t="str">
        <f>G494</f>
        <v>Q4.4</v>
      </c>
      <c r="BG494" s="30" t="str">
        <f t="shared" si="562"/>
        <v>Q4.4NEPRAVDA</v>
      </c>
      <c r="BH494" t="b">
        <f t="shared" si="574"/>
        <v>0</v>
      </c>
      <c r="BI494" s="1" t="s">
        <v>80</v>
      </c>
    </row>
    <row r="495" spans="2:62" x14ac:dyDescent="0.2">
      <c r="C495" s="8"/>
      <c r="H495" t="b">
        <f>'Chapter 4'!K32</f>
        <v>0</v>
      </c>
      <c r="I495" s="11"/>
      <c r="J495" s="11"/>
      <c r="K495" s="11" t="b">
        <v>0</v>
      </c>
      <c r="L495" s="11"/>
      <c r="M495" s="11"/>
      <c r="N495" s="11"/>
      <c r="O495" s="11"/>
      <c r="P495" s="11"/>
      <c r="Q495" s="11"/>
      <c r="T495" s="28"/>
      <c r="U495" s="28"/>
      <c r="V495" s="28"/>
      <c r="W495" s="28"/>
      <c r="X495" s="28"/>
      <c r="Y495" s="28"/>
      <c r="Z495" s="28"/>
      <c r="AA495" s="28"/>
      <c r="AB495" s="28"/>
      <c r="AC495" s="28"/>
      <c r="AF495" t="str">
        <f>B489</f>
        <v>Q4.8</v>
      </c>
      <c r="AG495" s="11"/>
      <c r="AH495" s="11">
        <v>50</v>
      </c>
      <c r="AK495" s="9"/>
      <c r="AP495" s="13"/>
      <c r="BF495" t="str">
        <f>BF494</f>
        <v>Q4.4</v>
      </c>
      <c r="BG495" s="30" t="str">
        <f t="shared" si="562"/>
        <v>Q4.4NEPRAVDA</v>
      </c>
      <c r="BH495" t="b">
        <f t="shared" si="574"/>
        <v>0</v>
      </c>
      <c r="BI495" s="1" t="s">
        <v>497</v>
      </c>
    </row>
    <row r="496" spans="2:62" x14ac:dyDescent="0.2">
      <c r="C496" s="8"/>
      <c r="H496" t="b">
        <f>'Chapter 4'!K33</f>
        <v>0</v>
      </c>
      <c r="I496" s="11"/>
      <c r="J496" s="11"/>
      <c r="K496" s="11" t="b">
        <v>0</v>
      </c>
      <c r="L496" s="11"/>
      <c r="M496" s="11"/>
      <c r="N496" s="11"/>
      <c r="O496" s="11"/>
      <c r="P496" s="11"/>
      <c r="Q496" s="11"/>
      <c r="T496" s="28"/>
      <c r="U496" s="28"/>
      <c r="V496" s="28"/>
      <c r="W496" s="28"/>
      <c r="X496" s="28"/>
      <c r="Y496" s="28"/>
      <c r="Z496" s="28"/>
      <c r="AA496" s="28"/>
      <c r="AB496" s="28"/>
      <c r="AC496" s="28"/>
      <c r="AK496" s="9"/>
      <c r="AP496" s="13"/>
      <c r="BF496" t="str">
        <f>BF495</f>
        <v>Q4.4</v>
      </c>
      <c r="BG496" s="30" t="str">
        <f t="shared" si="562"/>
        <v>Q4.4NEPRAVDA</v>
      </c>
      <c r="BH496" t="b">
        <f t="shared" si="574"/>
        <v>0</v>
      </c>
      <c r="BI496" s="1" t="s">
        <v>199</v>
      </c>
    </row>
    <row r="497" spans="3:61" x14ac:dyDescent="0.2">
      <c r="C497" s="8"/>
      <c r="H497" t="b">
        <f>'Chapter 4'!K34</f>
        <v>1</v>
      </c>
      <c r="I497" s="11"/>
      <c r="J497" s="11"/>
      <c r="K497" s="11" t="b">
        <v>1</v>
      </c>
      <c r="L497" s="11"/>
      <c r="M497" s="11"/>
      <c r="N497" s="11"/>
      <c r="O497" s="11"/>
      <c r="P497" s="11"/>
      <c r="Q497" s="11"/>
      <c r="T497" s="28"/>
      <c r="U497" s="28"/>
      <c r="V497" s="28"/>
      <c r="W497" s="28"/>
      <c r="X497" s="28"/>
      <c r="Y497" s="28"/>
      <c r="Z497" s="28"/>
      <c r="AA497" s="28"/>
      <c r="AB497" s="28"/>
      <c r="AC497" s="28"/>
      <c r="AK497" s="9"/>
      <c r="AP497" s="13"/>
      <c r="BF497" t="str">
        <f>BF496</f>
        <v>Q4.4</v>
      </c>
      <c r="BG497" s="30" t="str">
        <f t="shared" si="562"/>
        <v>Q4.4PRAVDA</v>
      </c>
      <c r="BH497" t="b">
        <f t="shared" si="574"/>
        <v>1</v>
      </c>
      <c r="BI497" s="1" t="s">
        <v>204</v>
      </c>
    </row>
    <row r="498" spans="3:61" x14ac:dyDescent="0.2">
      <c r="C498" s="8"/>
      <c r="G498" t="str">
        <f>B486</f>
        <v>Q4.5</v>
      </c>
      <c r="H498" t="b">
        <f>'Chapter 4'!K37</f>
        <v>0</v>
      </c>
      <c r="I498" s="11"/>
      <c r="J498" s="11"/>
      <c r="K498" s="11" t="b">
        <v>0</v>
      </c>
      <c r="L498" s="11"/>
      <c r="M498" s="11"/>
      <c r="N498" s="11"/>
      <c r="O498" s="11"/>
      <c r="P498" s="11"/>
      <c r="Q498" s="11"/>
      <c r="S498" t="str">
        <f>G490</f>
        <v>Q4.3</v>
      </c>
      <c r="T498" t="b">
        <f t="shared" ref="T498:AB498" si="608">IF(I490="",$H490,I490)</f>
        <v>0</v>
      </c>
      <c r="U498" t="b">
        <f t="shared" si="608"/>
        <v>0</v>
      </c>
      <c r="V498" t="b">
        <f t="shared" si="608"/>
        <v>0</v>
      </c>
      <c r="W498" t="b">
        <f t="shared" si="608"/>
        <v>0</v>
      </c>
      <c r="X498" t="b">
        <f t="shared" si="608"/>
        <v>0</v>
      </c>
      <c r="Y498" t="b">
        <f t="shared" si="608"/>
        <v>0</v>
      </c>
      <c r="Z498" t="b">
        <f t="shared" si="608"/>
        <v>0</v>
      </c>
      <c r="AA498" t="b">
        <f t="shared" si="608"/>
        <v>0</v>
      </c>
      <c r="AB498" t="b">
        <f t="shared" si="608"/>
        <v>0</v>
      </c>
      <c r="AC498" t="b">
        <v>0</v>
      </c>
      <c r="AK498" s="9"/>
      <c r="AP498" s="13"/>
      <c r="BF498" t="str">
        <f>G498</f>
        <v>Q4.5</v>
      </c>
      <c r="BG498" s="30" t="str">
        <f t="shared" si="562"/>
        <v>Q4.5NEPRAVDA</v>
      </c>
      <c r="BH498" t="b">
        <f t="shared" si="574"/>
        <v>0</v>
      </c>
      <c r="BI498" s="1" t="s">
        <v>498</v>
      </c>
    </row>
    <row r="499" spans="3:61" x14ac:dyDescent="0.2">
      <c r="C499" s="8"/>
      <c r="H499" t="b">
        <f>'Chapter 4'!K38</f>
        <v>0</v>
      </c>
      <c r="I499" s="11"/>
      <c r="J499" s="11"/>
      <c r="K499" s="11" t="b">
        <v>0</v>
      </c>
      <c r="L499" s="11"/>
      <c r="M499" s="11"/>
      <c r="N499" s="11"/>
      <c r="O499" s="11"/>
      <c r="P499" s="11"/>
      <c r="Q499" s="11"/>
      <c r="T499" t="b">
        <f t="shared" ref="T499:W501" si="609">IF(I491="",$H491,I491)</f>
        <v>0</v>
      </c>
      <c r="U499" t="b">
        <f t="shared" si="609"/>
        <v>0</v>
      </c>
      <c r="V499" t="b">
        <f t="shared" si="609"/>
        <v>0</v>
      </c>
      <c r="W499" t="b">
        <f t="shared" si="609"/>
        <v>0</v>
      </c>
      <c r="X499" t="b">
        <f>IF(M491="",$H491,M491)</f>
        <v>0</v>
      </c>
      <c r="Y499" t="b">
        <f t="shared" ref="Y499:AB501" si="610">IF(N491="",$H491,N491)</f>
        <v>0</v>
      </c>
      <c r="Z499" t="b">
        <f t="shared" si="610"/>
        <v>0</v>
      </c>
      <c r="AA499" t="b">
        <f t="shared" si="610"/>
        <v>0</v>
      </c>
      <c r="AB499" t="b">
        <f t="shared" si="610"/>
        <v>0</v>
      </c>
      <c r="AC499" t="b">
        <v>0</v>
      </c>
      <c r="AK499" s="9"/>
      <c r="AP499" s="13"/>
      <c r="BF499" t="str">
        <f>BF498</f>
        <v>Q4.5</v>
      </c>
      <c r="BG499" s="30" t="str">
        <f t="shared" si="562"/>
        <v>Q4.5NEPRAVDA</v>
      </c>
      <c r="BH499" t="b">
        <f t="shared" si="574"/>
        <v>0</v>
      </c>
      <c r="BI499" s="1" t="s">
        <v>499</v>
      </c>
    </row>
    <row r="500" spans="3:61" x14ac:dyDescent="0.2">
      <c r="C500" s="8"/>
      <c r="H500" t="b">
        <f>'Chapter 4'!K39</f>
        <v>0</v>
      </c>
      <c r="I500" s="11"/>
      <c r="J500" s="11"/>
      <c r="K500" s="11" t="b">
        <v>0</v>
      </c>
      <c r="L500" s="11"/>
      <c r="M500" s="11"/>
      <c r="N500" s="11"/>
      <c r="O500" s="11"/>
      <c r="P500" s="11"/>
      <c r="Q500" s="11"/>
      <c r="T500" t="b">
        <f t="shared" si="609"/>
        <v>0</v>
      </c>
      <c r="U500" t="b">
        <f t="shared" si="609"/>
        <v>0</v>
      </c>
      <c r="V500" t="b">
        <f t="shared" si="609"/>
        <v>0</v>
      </c>
      <c r="W500" t="b">
        <f t="shared" si="609"/>
        <v>0</v>
      </c>
      <c r="X500" t="b">
        <f>IF(M492="",$H492,M492)</f>
        <v>0</v>
      </c>
      <c r="Y500" t="b">
        <f t="shared" si="610"/>
        <v>0</v>
      </c>
      <c r="Z500" t="b">
        <f t="shared" si="610"/>
        <v>0</v>
      </c>
      <c r="AA500" t="b">
        <f t="shared" si="610"/>
        <v>0</v>
      </c>
      <c r="AB500" t="b">
        <f t="shared" si="610"/>
        <v>0</v>
      </c>
      <c r="AC500" t="b">
        <v>0</v>
      </c>
      <c r="AK500" s="9"/>
      <c r="AP500" s="13"/>
      <c r="BF500" t="str">
        <f>BF499</f>
        <v>Q4.5</v>
      </c>
      <c r="BG500" s="30" t="str">
        <f t="shared" si="562"/>
        <v>Q4.5NEPRAVDA</v>
      </c>
      <c r="BH500" t="b">
        <f t="shared" si="574"/>
        <v>0</v>
      </c>
      <c r="BI500" s="1" t="s">
        <v>500</v>
      </c>
    </row>
    <row r="501" spans="3:61" x14ac:dyDescent="0.2">
      <c r="C501" s="8"/>
      <c r="H501" t="b">
        <f>'Chapter 4'!K40</f>
        <v>1</v>
      </c>
      <c r="I501" s="11"/>
      <c r="J501" s="11"/>
      <c r="K501" s="11" t="b">
        <v>1</v>
      </c>
      <c r="L501" s="11"/>
      <c r="M501" s="11"/>
      <c r="N501" s="11"/>
      <c r="O501" s="11"/>
      <c r="P501" s="11"/>
      <c r="Q501" s="11"/>
      <c r="T501" t="b">
        <f t="shared" si="609"/>
        <v>1</v>
      </c>
      <c r="U501" t="b">
        <f t="shared" si="609"/>
        <v>1</v>
      </c>
      <c r="V501" t="b">
        <f t="shared" si="609"/>
        <v>1</v>
      </c>
      <c r="W501" t="b">
        <f t="shared" si="609"/>
        <v>1</v>
      </c>
      <c r="X501" t="b">
        <f>IF(M493="",$H493,M493)</f>
        <v>1</v>
      </c>
      <c r="Y501" t="b">
        <f t="shared" si="610"/>
        <v>1</v>
      </c>
      <c r="Z501" t="b">
        <f t="shared" si="610"/>
        <v>1</v>
      </c>
      <c r="AA501" t="b">
        <f t="shared" si="610"/>
        <v>1</v>
      </c>
      <c r="AB501" t="b">
        <f t="shared" si="610"/>
        <v>1</v>
      </c>
      <c r="AC501" t="b">
        <v>0</v>
      </c>
      <c r="AK501" s="9"/>
      <c r="AP501" s="13"/>
      <c r="BF501" t="str">
        <f>BF500</f>
        <v>Q4.5</v>
      </c>
      <c r="BG501" s="30" t="str">
        <f t="shared" si="562"/>
        <v>Q4.5PRAVDA</v>
      </c>
      <c r="BH501" t="b">
        <f t="shared" si="574"/>
        <v>1</v>
      </c>
      <c r="BI501" s="1" t="s">
        <v>204</v>
      </c>
    </row>
    <row r="502" spans="3:61" x14ac:dyDescent="0.2">
      <c r="C502" s="8"/>
      <c r="G502" t="str">
        <f>B487</f>
        <v>Q4.6</v>
      </c>
      <c r="H502" t="b">
        <f>'Chapter 4'!K45</f>
        <v>0</v>
      </c>
      <c r="I502" s="11"/>
      <c r="J502" s="11"/>
      <c r="K502" s="11"/>
      <c r="L502" s="11" t="b">
        <v>0</v>
      </c>
      <c r="M502" s="11"/>
      <c r="N502" s="11"/>
      <c r="O502" s="11"/>
      <c r="P502" s="11" t="b">
        <v>0</v>
      </c>
      <c r="Q502" s="11"/>
      <c r="AK502" s="9"/>
      <c r="AP502" s="13"/>
      <c r="BF502" t="str">
        <f>G502</f>
        <v>Q4.6</v>
      </c>
      <c r="BG502" s="30" t="str">
        <f t="shared" si="562"/>
        <v>Q4.6NEPRAVDA</v>
      </c>
      <c r="BH502" t="b">
        <f t="shared" si="574"/>
        <v>0</v>
      </c>
      <c r="BI502" s="1" t="s">
        <v>327</v>
      </c>
    </row>
    <row r="503" spans="3:61" x14ac:dyDescent="0.2">
      <c r="C503" s="8"/>
      <c r="H503" t="b">
        <f>'Chapter 4'!K46</f>
        <v>0</v>
      </c>
      <c r="I503" s="11"/>
      <c r="J503" s="11"/>
      <c r="K503" s="11"/>
      <c r="L503" s="11" t="b">
        <v>0</v>
      </c>
      <c r="M503" s="11"/>
      <c r="N503" s="11"/>
      <c r="O503" s="11"/>
      <c r="P503" s="11" t="b">
        <v>0</v>
      </c>
      <c r="Q503" s="11"/>
      <c r="AK503" s="9"/>
      <c r="AP503" s="13"/>
      <c r="BF503" t="str">
        <f>BF502</f>
        <v>Q4.6</v>
      </c>
      <c r="BG503" s="30" t="str">
        <f t="shared" si="562"/>
        <v>Q4.6NEPRAVDA</v>
      </c>
      <c r="BH503" t="b">
        <f t="shared" si="574"/>
        <v>0</v>
      </c>
      <c r="BI503" s="1" t="s">
        <v>200</v>
      </c>
    </row>
    <row r="504" spans="3:61" x14ac:dyDescent="0.2">
      <c r="C504" s="8"/>
      <c r="H504" t="b">
        <f>'Chapter 4'!K47</f>
        <v>1</v>
      </c>
      <c r="I504" s="11"/>
      <c r="J504" s="11"/>
      <c r="K504" s="11"/>
      <c r="L504" s="11" t="b">
        <v>1</v>
      </c>
      <c r="M504" s="11"/>
      <c r="N504" s="11"/>
      <c r="O504" s="11"/>
      <c r="P504" s="11" t="b">
        <v>1</v>
      </c>
      <c r="Q504" s="11"/>
      <c r="AK504" s="9"/>
      <c r="AP504" s="13"/>
      <c r="BF504" t="str">
        <f>BF503</f>
        <v>Q4.6</v>
      </c>
      <c r="BG504" s="30" t="str">
        <f t="shared" si="562"/>
        <v>Q4.6PRAVDA</v>
      </c>
      <c r="BH504" t="b">
        <f t="shared" si="574"/>
        <v>1</v>
      </c>
      <c r="BI504" s="1" t="s">
        <v>501</v>
      </c>
    </row>
    <row r="505" spans="3:61" x14ac:dyDescent="0.2">
      <c r="H505" t="b">
        <f>'Chapter 4'!K48</f>
        <v>0</v>
      </c>
      <c r="I505" s="11"/>
      <c r="J505" s="11"/>
      <c r="K505" s="11"/>
      <c r="L505" s="11" t="b">
        <v>0</v>
      </c>
      <c r="M505" s="11"/>
      <c r="N505" s="11"/>
      <c r="O505" s="11"/>
      <c r="P505" s="11" t="b">
        <v>0</v>
      </c>
      <c r="Q505" s="11"/>
      <c r="T505" s="28"/>
      <c r="U505" s="28"/>
      <c r="V505" s="28"/>
      <c r="W505" s="28"/>
      <c r="X505" s="28"/>
      <c r="Y505" s="28"/>
      <c r="Z505" s="28"/>
      <c r="AA505" s="28"/>
      <c r="AB505" s="28"/>
      <c r="AC505" s="28"/>
      <c r="AK505" s="9"/>
      <c r="BF505" t="str">
        <f>BF504</f>
        <v>Q4.6</v>
      </c>
      <c r="BG505" s="30" t="str">
        <f t="shared" si="562"/>
        <v>Q4.6NEPRAVDA</v>
      </c>
      <c r="BH505" t="b">
        <f t="shared" si="574"/>
        <v>0</v>
      </c>
      <c r="BI505" s="1" t="s">
        <v>204</v>
      </c>
    </row>
    <row r="506" spans="3:61" x14ac:dyDescent="0.2">
      <c r="G506" t="str">
        <f>B488</f>
        <v>Q4.7</v>
      </c>
      <c r="H506" t="b">
        <f>'Chapter 4'!K53</f>
        <v>0</v>
      </c>
      <c r="I506" s="11" t="b">
        <v>0</v>
      </c>
      <c r="J506" s="11"/>
      <c r="K506" s="11"/>
      <c r="L506" s="11"/>
      <c r="M506" s="11"/>
      <c r="N506" s="11"/>
      <c r="O506" s="11"/>
      <c r="P506" s="11"/>
      <c r="Q506" s="11"/>
      <c r="S506" t="str">
        <f>G494</f>
        <v>Q4.4</v>
      </c>
      <c r="T506" t="b">
        <f t="shared" ref="T506:AB506" si="611">IF(I494="",$H494,I494)</f>
        <v>0</v>
      </c>
      <c r="U506" t="b">
        <f t="shared" si="611"/>
        <v>0</v>
      </c>
      <c r="V506" t="b">
        <f t="shared" si="611"/>
        <v>0</v>
      </c>
      <c r="W506" t="b">
        <f t="shared" si="611"/>
        <v>0</v>
      </c>
      <c r="X506" t="b">
        <f t="shared" si="611"/>
        <v>0</v>
      </c>
      <c r="Y506" t="b">
        <f t="shared" si="611"/>
        <v>0</v>
      </c>
      <c r="Z506" t="b">
        <f t="shared" si="611"/>
        <v>0</v>
      </c>
      <c r="AA506" t="b">
        <f t="shared" si="611"/>
        <v>0</v>
      </c>
      <c r="AB506" t="b">
        <f t="shared" si="611"/>
        <v>0</v>
      </c>
      <c r="AC506" t="b">
        <v>0</v>
      </c>
      <c r="AK506" s="9"/>
      <c r="BF506" t="str">
        <f>G506</f>
        <v>Q4.7</v>
      </c>
      <c r="BG506" s="30" t="str">
        <f t="shared" si="562"/>
        <v>Q4.7NEPRAVDA</v>
      </c>
      <c r="BH506" t="b">
        <f t="shared" si="574"/>
        <v>0</v>
      </c>
      <c r="BI506" s="1" t="s">
        <v>201</v>
      </c>
    </row>
    <row r="507" spans="3:61" x14ac:dyDescent="0.2">
      <c r="H507" t="b">
        <f>'Chapter 4'!K54</f>
        <v>0</v>
      </c>
      <c r="I507" s="11" t="b">
        <v>0</v>
      </c>
      <c r="J507" s="11"/>
      <c r="K507" s="11"/>
      <c r="L507" s="11"/>
      <c r="M507" s="11"/>
      <c r="N507" s="11"/>
      <c r="O507" s="11"/>
      <c r="P507" s="11"/>
      <c r="Q507" s="11"/>
      <c r="T507" t="b">
        <f t="shared" ref="T507:W509" si="612">IF(I495="",$H495,I495)</f>
        <v>0</v>
      </c>
      <c r="U507" t="b">
        <f t="shared" si="612"/>
        <v>0</v>
      </c>
      <c r="V507" t="b">
        <f t="shared" si="612"/>
        <v>0</v>
      </c>
      <c r="W507" t="b">
        <f t="shared" si="612"/>
        <v>0</v>
      </c>
      <c r="X507" t="b">
        <f>IF(M495="",$H495,M495)</f>
        <v>0</v>
      </c>
      <c r="Y507" t="b">
        <f t="shared" ref="Y507:AB509" si="613">IF(N495="",$H495,N495)</f>
        <v>0</v>
      </c>
      <c r="Z507" t="b">
        <f t="shared" si="613"/>
        <v>0</v>
      </c>
      <c r="AA507" t="b">
        <f t="shared" si="613"/>
        <v>0</v>
      </c>
      <c r="AB507" t="b">
        <f t="shared" si="613"/>
        <v>0</v>
      </c>
      <c r="AC507" t="b">
        <v>0</v>
      </c>
      <c r="AK507" s="9"/>
      <c r="BF507" t="str">
        <f>BF506</f>
        <v>Q4.7</v>
      </c>
      <c r="BG507" s="30" t="str">
        <f t="shared" si="562"/>
        <v>Q4.7NEPRAVDA</v>
      </c>
      <c r="BH507" t="b">
        <f t="shared" si="574"/>
        <v>0</v>
      </c>
      <c r="BI507" s="1" t="s">
        <v>202</v>
      </c>
    </row>
    <row r="508" spans="3:61" x14ac:dyDescent="0.2">
      <c r="H508" t="b">
        <f>'Chapter 4'!K55</f>
        <v>1</v>
      </c>
      <c r="I508" s="11" t="b">
        <v>1</v>
      </c>
      <c r="J508" s="11"/>
      <c r="K508" s="11"/>
      <c r="L508" s="11"/>
      <c r="M508" s="11"/>
      <c r="N508" s="11"/>
      <c r="O508" s="11"/>
      <c r="P508" s="11"/>
      <c r="Q508" s="11"/>
      <c r="T508" t="b">
        <f t="shared" si="612"/>
        <v>0</v>
      </c>
      <c r="U508" t="b">
        <f t="shared" si="612"/>
        <v>0</v>
      </c>
      <c r="V508" t="b">
        <f t="shared" si="612"/>
        <v>0</v>
      </c>
      <c r="W508" t="b">
        <f t="shared" si="612"/>
        <v>0</v>
      </c>
      <c r="X508" t="b">
        <f>IF(M496="",$H496,M496)</f>
        <v>0</v>
      </c>
      <c r="Y508" t="b">
        <f t="shared" si="613"/>
        <v>0</v>
      </c>
      <c r="Z508" t="b">
        <f t="shared" si="613"/>
        <v>0</v>
      </c>
      <c r="AA508" t="b">
        <f t="shared" si="613"/>
        <v>0</v>
      </c>
      <c r="AB508" t="b">
        <f t="shared" si="613"/>
        <v>0</v>
      </c>
      <c r="AC508" t="b">
        <v>0</v>
      </c>
      <c r="AK508" s="9"/>
      <c r="BF508" t="str">
        <f>BF507</f>
        <v>Q4.7</v>
      </c>
      <c r="BG508" s="30" t="str">
        <f t="shared" si="562"/>
        <v>Q4.7PRAVDA</v>
      </c>
      <c r="BH508" t="b">
        <f t="shared" si="574"/>
        <v>1</v>
      </c>
      <c r="BI508" s="1" t="s">
        <v>203</v>
      </c>
    </row>
    <row r="509" spans="3:61" x14ac:dyDescent="0.2">
      <c r="H509" t="b">
        <f>'Chapter 4'!K56</f>
        <v>0</v>
      </c>
      <c r="I509" s="11" t="b">
        <v>0</v>
      </c>
      <c r="J509" s="11"/>
      <c r="K509" s="11"/>
      <c r="L509" s="11"/>
      <c r="M509" s="11"/>
      <c r="N509" s="11"/>
      <c r="O509" s="11"/>
      <c r="P509" s="11"/>
      <c r="Q509" s="11"/>
      <c r="T509" t="b">
        <f t="shared" si="612"/>
        <v>1</v>
      </c>
      <c r="U509" t="b">
        <f t="shared" si="612"/>
        <v>1</v>
      </c>
      <c r="V509" t="b">
        <f t="shared" si="612"/>
        <v>1</v>
      </c>
      <c r="W509" t="b">
        <f t="shared" si="612"/>
        <v>1</v>
      </c>
      <c r="X509" t="b">
        <f>IF(M497="",$H497,M497)</f>
        <v>1</v>
      </c>
      <c r="Y509" t="b">
        <f t="shared" si="613"/>
        <v>1</v>
      </c>
      <c r="Z509" t="b">
        <f t="shared" si="613"/>
        <v>1</v>
      </c>
      <c r="AA509" t="b">
        <f t="shared" si="613"/>
        <v>1</v>
      </c>
      <c r="AB509" t="b">
        <f t="shared" si="613"/>
        <v>1</v>
      </c>
      <c r="AC509" t="b">
        <v>0</v>
      </c>
      <c r="BF509" t="str">
        <f>BF508</f>
        <v>Q4.7</v>
      </c>
      <c r="BG509" s="30" t="str">
        <f t="shared" si="562"/>
        <v>Q4.7NEPRAVDA</v>
      </c>
      <c r="BH509" t="b">
        <f t="shared" si="574"/>
        <v>0</v>
      </c>
      <c r="BI509" s="1" t="s">
        <v>204</v>
      </c>
    </row>
    <row r="510" spans="3:61" x14ac:dyDescent="0.2">
      <c r="G510" t="str">
        <f>B489</f>
        <v>Q4.8</v>
      </c>
      <c r="H510" t="b">
        <f>'Chapter 4'!K59</f>
        <v>0</v>
      </c>
      <c r="I510" s="11" t="b">
        <v>0</v>
      </c>
      <c r="J510" s="11"/>
      <c r="K510" s="11"/>
      <c r="L510" s="11"/>
      <c r="M510" s="11"/>
      <c r="N510" s="11"/>
      <c r="O510" s="11"/>
      <c r="P510" s="11"/>
      <c r="Q510" s="11"/>
      <c r="BF510" t="str">
        <f>G510</f>
        <v>Q4.8</v>
      </c>
      <c r="BG510" s="30" t="str">
        <f t="shared" si="562"/>
        <v>Q4.8NEPRAVDA</v>
      </c>
      <c r="BH510" t="b">
        <f t="shared" si="574"/>
        <v>0</v>
      </c>
      <c r="BI510" s="1" t="s">
        <v>502</v>
      </c>
    </row>
    <row r="511" spans="3:61" x14ac:dyDescent="0.2">
      <c r="H511" t="b">
        <f>'Chapter 4'!K60</f>
        <v>0</v>
      </c>
      <c r="I511" s="11" t="b">
        <v>0</v>
      </c>
      <c r="J511" s="11"/>
      <c r="K511" s="11"/>
      <c r="L511" s="11"/>
      <c r="M511" s="11"/>
      <c r="N511" s="11"/>
      <c r="O511" s="11"/>
      <c r="P511" s="11"/>
      <c r="Q511" s="11"/>
      <c r="T511" s="28"/>
      <c r="U511" s="28"/>
      <c r="V511" s="28"/>
      <c r="W511" s="28"/>
      <c r="X511" s="28"/>
      <c r="Y511" s="28"/>
      <c r="Z511" s="28"/>
      <c r="AA511" s="28"/>
      <c r="AB511" s="28"/>
      <c r="AC511" s="28"/>
      <c r="BF511" t="str">
        <f>BF510</f>
        <v>Q4.8</v>
      </c>
      <c r="BG511" s="30" t="str">
        <f t="shared" si="562"/>
        <v>Q4.8NEPRAVDA</v>
      </c>
      <c r="BH511" t="b">
        <f t="shared" si="574"/>
        <v>0</v>
      </c>
      <c r="BI511" s="1" t="s">
        <v>503</v>
      </c>
    </row>
    <row r="512" spans="3:61" x14ac:dyDescent="0.2">
      <c r="H512" t="b">
        <f>'Chapter 4'!K61</f>
        <v>0</v>
      </c>
      <c r="I512" s="11" t="b">
        <v>0</v>
      </c>
      <c r="J512" s="11"/>
      <c r="K512" s="11"/>
      <c r="L512" s="11"/>
      <c r="M512" s="11"/>
      <c r="N512" s="11"/>
      <c r="O512" s="11"/>
      <c r="P512" s="11"/>
      <c r="Q512" s="11"/>
      <c r="S512" t="str">
        <f>G498</f>
        <v>Q4.5</v>
      </c>
      <c r="T512" t="b">
        <f t="shared" ref="T512:AB512" si="614">IF(I498="",$H498,I498)</f>
        <v>0</v>
      </c>
      <c r="U512" t="b">
        <f t="shared" si="614"/>
        <v>0</v>
      </c>
      <c r="V512" t="b">
        <f t="shared" si="614"/>
        <v>0</v>
      </c>
      <c r="W512" t="b">
        <f t="shared" si="614"/>
        <v>0</v>
      </c>
      <c r="X512" t="b">
        <f t="shared" si="614"/>
        <v>0</v>
      </c>
      <c r="Y512" t="b">
        <f t="shared" si="614"/>
        <v>0</v>
      </c>
      <c r="Z512" t="b">
        <f t="shared" si="614"/>
        <v>0</v>
      </c>
      <c r="AA512" t="b">
        <f t="shared" si="614"/>
        <v>0</v>
      </c>
      <c r="AB512" t="b">
        <f t="shared" si="614"/>
        <v>0</v>
      </c>
      <c r="AC512" t="b">
        <v>0</v>
      </c>
      <c r="BF512" t="str">
        <f>BF511</f>
        <v>Q4.8</v>
      </c>
      <c r="BG512" s="30" t="str">
        <f t="shared" si="562"/>
        <v>Q4.8NEPRAVDA</v>
      </c>
      <c r="BH512" t="b">
        <f t="shared" si="574"/>
        <v>0</v>
      </c>
      <c r="BI512" s="1" t="s">
        <v>504</v>
      </c>
    </row>
    <row r="513" spans="8:61" x14ac:dyDescent="0.2">
      <c r="H513" t="b">
        <f>'Chapter 4'!K62</f>
        <v>1</v>
      </c>
      <c r="I513" s="11" t="b">
        <v>1</v>
      </c>
      <c r="J513" s="11"/>
      <c r="K513" s="11"/>
      <c r="L513" s="11"/>
      <c r="M513" s="11"/>
      <c r="N513" s="11"/>
      <c r="O513" s="11"/>
      <c r="P513" s="11"/>
      <c r="Q513" s="11"/>
      <c r="T513" t="b">
        <f t="shared" ref="T513:W515" si="615">IF(I499="",$H499,I499)</f>
        <v>0</v>
      </c>
      <c r="U513" t="b">
        <f t="shared" si="615"/>
        <v>0</v>
      </c>
      <c r="V513" t="b">
        <f t="shared" si="615"/>
        <v>0</v>
      </c>
      <c r="W513" t="b">
        <f t="shared" si="615"/>
        <v>0</v>
      </c>
      <c r="X513" t="b">
        <f>IF(M499="",$H499,M499)</f>
        <v>0</v>
      </c>
      <c r="Y513" t="b">
        <f t="shared" ref="Y513:AB515" si="616">IF(N499="",$H499,N499)</f>
        <v>0</v>
      </c>
      <c r="Z513" t="b">
        <f t="shared" si="616"/>
        <v>0</v>
      </c>
      <c r="AA513" t="b">
        <f t="shared" si="616"/>
        <v>0</v>
      </c>
      <c r="AB513" t="b">
        <f t="shared" si="616"/>
        <v>0</v>
      </c>
      <c r="AC513" t="b">
        <v>0</v>
      </c>
      <c r="BF513" t="str">
        <f>BF512</f>
        <v>Q4.8</v>
      </c>
      <c r="BG513" s="30" t="str">
        <f t="shared" si="562"/>
        <v>Q4.8PRAVDA</v>
      </c>
      <c r="BH513" t="b">
        <f t="shared" si="574"/>
        <v>1</v>
      </c>
      <c r="BI513" s="1" t="s">
        <v>204</v>
      </c>
    </row>
    <row r="514" spans="8:61" x14ac:dyDescent="0.2">
      <c r="T514" t="b">
        <f t="shared" si="615"/>
        <v>0</v>
      </c>
      <c r="U514" t="b">
        <f t="shared" si="615"/>
        <v>0</v>
      </c>
      <c r="V514" t="b">
        <f t="shared" si="615"/>
        <v>0</v>
      </c>
      <c r="W514" t="b">
        <f t="shared" si="615"/>
        <v>0</v>
      </c>
      <c r="X514" t="b">
        <f>IF(M500="",$H500,M500)</f>
        <v>0</v>
      </c>
      <c r="Y514" t="b">
        <f t="shared" si="616"/>
        <v>0</v>
      </c>
      <c r="Z514" t="b">
        <f t="shared" si="616"/>
        <v>0</v>
      </c>
      <c r="AA514" t="b">
        <f t="shared" si="616"/>
        <v>0</v>
      </c>
      <c r="AB514" t="b">
        <f t="shared" si="616"/>
        <v>0</v>
      </c>
      <c r="AC514" t="b">
        <v>0</v>
      </c>
      <c r="BG514" s="30"/>
    </row>
    <row r="515" spans="8:61" x14ac:dyDescent="0.2">
      <c r="T515" t="b">
        <f t="shared" si="615"/>
        <v>1</v>
      </c>
      <c r="U515" t="b">
        <f t="shared" si="615"/>
        <v>1</v>
      </c>
      <c r="V515" t="b">
        <f t="shared" si="615"/>
        <v>1</v>
      </c>
      <c r="W515" t="b">
        <f t="shared" si="615"/>
        <v>1</v>
      </c>
      <c r="X515" t="b">
        <f>IF(M501="",$H501,M501)</f>
        <v>1</v>
      </c>
      <c r="Y515" t="b">
        <f t="shared" si="616"/>
        <v>1</v>
      </c>
      <c r="Z515" t="b">
        <f t="shared" si="616"/>
        <v>1</v>
      </c>
      <c r="AA515" t="b">
        <f t="shared" si="616"/>
        <v>1</v>
      </c>
      <c r="AB515" t="b">
        <f t="shared" si="616"/>
        <v>1</v>
      </c>
      <c r="AC515" t="b">
        <v>0</v>
      </c>
      <c r="BG515" s="30"/>
    </row>
    <row r="516" spans="8:61" x14ac:dyDescent="0.2">
      <c r="BG516" s="30"/>
    </row>
    <row r="517" spans="8:61" x14ac:dyDescent="0.2">
      <c r="BG517" s="30"/>
    </row>
    <row r="518" spans="8:61" x14ac:dyDescent="0.2">
      <c r="BG518" s="30"/>
    </row>
    <row r="519" spans="8:61" x14ac:dyDescent="0.2">
      <c r="T519" s="28"/>
      <c r="U519" s="28"/>
      <c r="V519" s="28"/>
      <c r="W519" s="28"/>
      <c r="X519" s="28"/>
      <c r="Y519" s="28"/>
      <c r="Z519" s="28"/>
      <c r="AA519" s="28"/>
      <c r="AB519" s="28"/>
      <c r="AC519" s="28"/>
      <c r="BG519" s="30"/>
    </row>
    <row r="520" spans="8:61" x14ac:dyDescent="0.2">
      <c r="S520" t="str">
        <f>G502</f>
        <v>Q4.6</v>
      </c>
      <c r="T520" t="b">
        <f t="shared" ref="T520:AB520" si="617">IF(I502="",$H502,I502)</f>
        <v>0</v>
      </c>
      <c r="U520" t="b">
        <f t="shared" si="617"/>
        <v>0</v>
      </c>
      <c r="V520" t="b">
        <f t="shared" si="617"/>
        <v>0</v>
      </c>
      <c r="W520" t="b">
        <f t="shared" si="617"/>
        <v>0</v>
      </c>
      <c r="X520" t="b">
        <f t="shared" si="617"/>
        <v>0</v>
      </c>
      <c r="Y520" t="b">
        <f t="shared" si="617"/>
        <v>0</v>
      </c>
      <c r="Z520" t="b">
        <f t="shared" si="617"/>
        <v>0</v>
      </c>
      <c r="AA520" t="b">
        <f t="shared" si="617"/>
        <v>0</v>
      </c>
      <c r="AB520" t="b">
        <f t="shared" si="617"/>
        <v>0</v>
      </c>
      <c r="AC520" t="b">
        <v>0</v>
      </c>
      <c r="BG520" s="30"/>
    </row>
    <row r="521" spans="8:61" x14ac:dyDescent="0.2">
      <c r="T521" t="b">
        <f t="shared" ref="T521:W523" si="618">IF(I503="",$H503,I503)</f>
        <v>0</v>
      </c>
      <c r="U521" t="b">
        <f t="shared" si="618"/>
        <v>0</v>
      </c>
      <c r="V521" t="b">
        <f t="shared" si="618"/>
        <v>0</v>
      </c>
      <c r="W521" t="b">
        <f t="shared" si="618"/>
        <v>0</v>
      </c>
      <c r="X521" t="b">
        <f>IF(M503="",$H503,M503)</f>
        <v>0</v>
      </c>
      <c r="Y521" t="b">
        <f t="shared" ref="Y521:AB523" si="619">IF(N503="",$H503,N503)</f>
        <v>0</v>
      </c>
      <c r="Z521" t="b">
        <f t="shared" si="619"/>
        <v>0</v>
      </c>
      <c r="AA521" t="b">
        <f t="shared" si="619"/>
        <v>0</v>
      </c>
      <c r="AB521" t="b">
        <f t="shared" si="619"/>
        <v>0</v>
      </c>
      <c r="AC521" t="b">
        <v>0</v>
      </c>
      <c r="BG521" s="30"/>
    </row>
    <row r="522" spans="8:61" x14ac:dyDescent="0.2">
      <c r="T522" t="b">
        <f t="shared" si="618"/>
        <v>1</v>
      </c>
      <c r="U522" t="b">
        <f t="shared" si="618"/>
        <v>1</v>
      </c>
      <c r="V522" t="b">
        <f t="shared" si="618"/>
        <v>1</v>
      </c>
      <c r="W522" t="b">
        <f t="shared" si="618"/>
        <v>1</v>
      </c>
      <c r="X522" t="b">
        <f>IF(M504="",$H504,M504)</f>
        <v>1</v>
      </c>
      <c r="Y522" t="b">
        <f t="shared" si="619"/>
        <v>1</v>
      </c>
      <c r="Z522" t="b">
        <f t="shared" si="619"/>
        <v>1</v>
      </c>
      <c r="AA522" t="b">
        <f t="shared" si="619"/>
        <v>1</v>
      </c>
      <c r="AB522" t="b">
        <f t="shared" si="619"/>
        <v>1</v>
      </c>
      <c r="AC522" t="b">
        <v>0</v>
      </c>
      <c r="BG522" s="30"/>
    </row>
    <row r="523" spans="8:61" x14ac:dyDescent="0.2">
      <c r="T523" t="b">
        <f t="shared" si="618"/>
        <v>0</v>
      </c>
      <c r="U523" t="b">
        <f t="shared" si="618"/>
        <v>0</v>
      </c>
      <c r="V523" t="b">
        <f t="shared" si="618"/>
        <v>0</v>
      </c>
      <c r="W523" t="b">
        <f t="shared" si="618"/>
        <v>0</v>
      </c>
      <c r="X523" t="b">
        <f>IF(M505="",$H505,M505)</f>
        <v>0</v>
      </c>
      <c r="Y523" t="b">
        <f t="shared" si="619"/>
        <v>0</v>
      </c>
      <c r="Z523" t="b">
        <f t="shared" si="619"/>
        <v>0</v>
      </c>
      <c r="AA523" t="b">
        <f t="shared" si="619"/>
        <v>0</v>
      </c>
      <c r="AB523" t="b">
        <f t="shared" si="619"/>
        <v>0</v>
      </c>
      <c r="AC523" t="b">
        <v>0</v>
      </c>
      <c r="BG523" s="30"/>
    </row>
    <row r="524" spans="8:61" x14ac:dyDescent="0.2">
      <c r="BG524" s="30"/>
    </row>
    <row r="525" spans="8:61" x14ac:dyDescent="0.2">
      <c r="T525" s="28"/>
      <c r="U525" s="28"/>
      <c r="V525" s="28"/>
      <c r="W525" s="28"/>
      <c r="X525" s="28"/>
      <c r="Y525" s="28"/>
      <c r="Z525" s="28"/>
      <c r="AA525" s="28"/>
      <c r="AB525" s="28"/>
      <c r="AC525" s="28"/>
      <c r="BG525" s="30"/>
    </row>
    <row r="526" spans="8:61" x14ac:dyDescent="0.2">
      <c r="T526" s="28"/>
      <c r="U526" s="28"/>
      <c r="V526" s="28"/>
      <c r="W526" s="28"/>
      <c r="X526" s="28"/>
      <c r="Y526" s="28"/>
      <c r="Z526" s="28"/>
      <c r="AA526" s="28"/>
      <c r="AB526" s="28"/>
      <c r="AC526" s="28"/>
      <c r="BG526" s="30"/>
    </row>
    <row r="527" spans="8:61" x14ac:dyDescent="0.2">
      <c r="T527" s="28"/>
      <c r="U527" s="28"/>
      <c r="V527" s="28"/>
      <c r="W527" s="28"/>
      <c r="X527" s="28"/>
      <c r="Y527" s="28"/>
      <c r="Z527" s="28"/>
      <c r="AA527" s="28"/>
      <c r="AB527" s="28"/>
      <c r="AC527" s="28"/>
      <c r="BG527" s="30"/>
    </row>
    <row r="528" spans="8:61" x14ac:dyDescent="0.2">
      <c r="S528" t="str">
        <f>G506</f>
        <v>Q4.7</v>
      </c>
      <c r="T528" t="b">
        <f t="shared" ref="T528:AB528" si="620">IF(I506="",$H506,I506)</f>
        <v>0</v>
      </c>
      <c r="U528" t="b">
        <f t="shared" si="620"/>
        <v>0</v>
      </c>
      <c r="V528" t="b">
        <f t="shared" si="620"/>
        <v>0</v>
      </c>
      <c r="W528" t="b">
        <f t="shared" si="620"/>
        <v>0</v>
      </c>
      <c r="X528" t="b">
        <f t="shared" si="620"/>
        <v>0</v>
      </c>
      <c r="Y528" t="b">
        <f t="shared" si="620"/>
        <v>0</v>
      </c>
      <c r="Z528" t="b">
        <f t="shared" si="620"/>
        <v>0</v>
      </c>
      <c r="AA528" t="b">
        <f t="shared" si="620"/>
        <v>0</v>
      </c>
      <c r="AB528" t="b">
        <f t="shared" si="620"/>
        <v>0</v>
      </c>
      <c r="AC528" t="b">
        <v>0</v>
      </c>
      <c r="BG528" s="30"/>
    </row>
    <row r="529" spans="1:61" x14ac:dyDescent="0.2">
      <c r="T529" t="b">
        <f t="shared" ref="T529:W531" si="621">IF(I507="",$H507,I507)</f>
        <v>0</v>
      </c>
      <c r="U529" t="b">
        <f t="shared" si="621"/>
        <v>0</v>
      </c>
      <c r="V529" t="b">
        <f t="shared" si="621"/>
        <v>0</v>
      </c>
      <c r="W529" t="b">
        <f t="shared" si="621"/>
        <v>0</v>
      </c>
      <c r="X529" t="b">
        <f>IF(M507="",$H507,M507)</f>
        <v>0</v>
      </c>
      <c r="Y529" t="b">
        <f t="shared" ref="Y529:AB531" si="622">IF(N507="",$H507,N507)</f>
        <v>0</v>
      </c>
      <c r="Z529" t="b">
        <f t="shared" si="622"/>
        <v>0</v>
      </c>
      <c r="AA529" t="b">
        <f t="shared" si="622"/>
        <v>0</v>
      </c>
      <c r="AB529" t="b">
        <f t="shared" si="622"/>
        <v>0</v>
      </c>
      <c r="AC529" t="b">
        <v>0</v>
      </c>
    </row>
    <row r="530" spans="1:61" x14ac:dyDescent="0.2">
      <c r="T530" t="b">
        <f t="shared" si="621"/>
        <v>1</v>
      </c>
      <c r="U530" t="b">
        <f t="shared" si="621"/>
        <v>1</v>
      </c>
      <c r="V530" t="b">
        <f t="shared" si="621"/>
        <v>1</v>
      </c>
      <c r="W530" t="b">
        <f t="shared" si="621"/>
        <v>1</v>
      </c>
      <c r="X530" t="b">
        <f>IF(M508="",$H508,M508)</f>
        <v>1</v>
      </c>
      <c r="Y530" t="b">
        <f t="shared" si="622"/>
        <v>1</v>
      </c>
      <c r="Z530" t="b">
        <f t="shared" si="622"/>
        <v>1</v>
      </c>
      <c r="AA530" t="b">
        <f t="shared" si="622"/>
        <v>1</v>
      </c>
      <c r="AB530" t="b">
        <f t="shared" si="622"/>
        <v>1</v>
      </c>
      <c r="AC530" t="b">
        <v>0</v>
      </c>
    </row>
    <row r="531" spans="1:61" x14ac:dyDescent="0.2">
      <c r="T531" t="b">
        <f t="shared" si="621"/>
        <v>0</v>
      </c>
      <c r="U531" t="b">
        <f t="shared" si="621"/>
        <v>0</v>
      </c>
      <c r="V531" t="b">
        <f t="shared" si="621"/>
        <v>0</v>
      </c>
      <c r="W531" t="b">
        <f t="shared" si="621"/>
        <v>0</v>
      </c>
      <c r="X531" t="b">
        <f>IF(M509="",$H509,M509)</f>
        <v>0</v>
      </c>
      <c r="Y531" t="b">
        <f t="shared" si="622"/>
        <v>0</v>
      </c>
      <c r="Z531" t="b">
        <f t="shared" si="622"/>
        <v>0</v>
      </c>
      <c r="AA531" t="b">
        <f t="shared" si="622"/>
        <v>0</v>
      </c>
      <c r="AB531" t="b">
        <f t="shared" si="622"/>
        <v>0</v>
      </c>
      <c r="AC531" t="b">
        <v>0</v>
      </c>
    </row>
    <row r="533" spans="1:61" x14ac:dyDescent="0.2">
      <c r="T533" s="28"/>
      <c r="U533" s="28"/>
      <c r="V533" s="28"/>
      <c r="W533" s="28"/>
      <c r="X533" s="28"/>
      <c r="Y533" s="28"/>
      <c r="Z533" s="28"/>
      <c r="AA533" s="28"/>
      <c r="AB533" s="28"/>
      <c r="AC533" s="28"/>
    </row>
    <row r="534" spans="1:61" x14ac:dyDescent="0.2">
      <c r="S534" t="str">
        <f>G510</f>
        <v>Q4.8</v>
      </c>
      <c r="T534" t="b">
        <f t="shared" ref="T534:AB534" si="623">IF(I510="",$H510,I510)</f>
        <v>0</v>
      </c>
      <c r="U534" t="b">
        <f t="shared" si="623"/>
        <v>0</v>
      </c>
      <c r="V534" t="b">
        <f t="shared" si="623"/>
        <v>0</v>
      </c>
      <c r="W534" t="b">
        <f t="shared" si="623"/>
        <v>0</v>
      </c>
      <c r="X534" t="b">
        <f t="shared" si="623"/>
        <v>0</v>
      </c>
      <c r="Y534" t="b">
        <f t="shared" si="623"/>
        <v>0</v>
      </c>
      <c r="Z534" t="b">
        <f t="shared" si="623"/>
        <v>0</v>
      </c>
      <c r="AA534" t="b">
        <f t="shared" si="623"/>
        <v>0</v>
      </c>
      <c r="AB534" t="b">
        <f t="shared" si="623"/>
        <v>0</v>
      </c>
      <c r="AC534" t="b">
        <v>0</v>
      </c>
    </row>
    <row r="535" spans="1:61" x14ac:dyDescent="0.2">
      <c r="T535" t="b">
        <f t="shared" ref="T535:W537" si="624">IF(I511="",$H511,I511)</f>
        <v>0</v>
      </c>
      <c r="U535" t="b">
        <f t="shared" si="624"/>
        <v>0</v>
      </c>
      <c r="V535" t="b">
        <f t="shared" si="624"/>
        <v>0</v>
      </c>
      <c r="W535" t="b">
        <f t="shared" si="624"/>
        <v>0</v>
      </c>
      <c r="X535" t="b">
        <f>IF(M511="",$H511,M511)</f>
        <v>0</v>
      </c>
      <c r="Y535" t="b">
        <f t="shared" ref="Y535:AB537" si="625">IF(N511="",$H511,N511)</f>
        <v>0</v>
      </c>
      <c r="Z535" t="b">
        <f t="shared" si="625"/>
        <v>0</v>
      </c>
      <c r="AA535" t="b">
        <f t="shared" si="625"/>
        <v>0</v>
      </c>
      <c r="AB535" t="b">
        <f t="shared" si="625"/>
        <v>0</v>
      </c>
      <c r="AC535" t="b">
        <v>0</v>
      </c>
    </row>
    <row r="536" spans="1:61" x14ac:dyDescent="0.2">
      <c r="T536" t="b">
        <f t="shared" si="624"/>
        <v>0</v>
      </c>
      <c r="U536" t="b">
        <f t="shared" si="624"/>
        <v>0</v>
      </c>
      <c r="V536" t="b">
        <f t="shared" si="624"/>
        <v>0</v>
      </c>
      <c r="W536" t="b">
        <f t="shared" si="624"/>
        <v>0</v>
      </c>
      <c r="X536" t="b">
        <f>IF(M512="",$H512,M512)</f>
        <v>0</v>
      </c>
      <c r="Y536" t="b">
        <f t="shared" si="625"/>
        <v>0</v>
      </c>
      <c r="Z536" t="b">
        <f t="shared" si="625"/>
        <v>0</v>
      </c>
      <c r="AA536" t="b">
        <f t="shared" si="625"/>
        <v>0</v>
      </c>
      <c r="AB536" t="b">
        <f t="shared" si="625"/>
        <v>0</v>
      </c>
      <c r="AC536" t="b">
        <v>0</v>
      </c>
    </row>
    <row r="537" spans="1:61" x14ac:dyDescent="0.2">
      <c r="T537" t="b">
        <f t="shared" si="624"/>
        <v>1</v>
      </c>
      <c r="U537" t="b">
        <f t="shared" si="624"/>
        <v>1</v>
      </c>
      <c r="V537" t="b">
        <f t="shared" si="624"/>
        <v>1</v>
      </c>
      <c r="W537" t="b">
        <f t="shared" si="624"/>
        <v>1</v>
      </c>
      <c r="X537" t="b">
        <f>IF(M513="",$H513,M513)</f>
        <v>1</v>
      </c>
      <c r="Y537" t="b">
        <f t="shared" si="625"/>
        <v>1</v>
      </c>
      <c r="Z537" t="b">
        <f t="shared" si="625"/>
        <v>1</v>
      </c>
      <c r="AA537" t="b">
        <f t="shared" si="625"/>
        <v>1</v>
      </c>
      <c r="AB537" t="b">
        <f t="shared" si="625"/>
        <v>1</v>
      </c>
      <c r="AC537" t="b">
        <v>0</v>
      </c>
    </row>
    <row r="539" spans="1:61" s="104" customFormat="1" x14ac:dyDescent="0.2">
      <c r="A539" s="104" t="s">
        <v>41</v>
      </c>
      <c r="BI539" s="105"/>
    </row>
    <row r="541" spans="1:61" x14ac:dyDescent="0.2">
      <c r="I541" t="s">
        <v>51</v>
      </c>
      <c r="T541" t="s">
        <v>35</v>
      </c>
      <c r="AG541" s="2" t="s">
        <v>66</v>
      </c>
      <c r="AH541" s="2"/>
      <c r="AI541" s="2"/>
      <c r="AK541" t="s">
        <v>45</v>
      </c>
    </row>
    <row r="542" spans="1:61" x14ac:dyDescent="0.2">
      <c r="B542" t="s">
        <v>15</v>
      </c>
      <c r="F542" t="s">
        <v>33</v>
      </c>
      <c r="H542" t="s">
        <v>34</v>
      </c>
      <c r="I542" t="s">
        <v>0</v>
      </c>
      <c r="J542" t="s">
        <v>1</v>
      </c>
      <c r="K542" t="s">
        <v>2</v>
      </c>
      <c r="L542" t="s">
        <v>7</v>
      </c>
      <c r="M542" t="s">
        <v>350</v>
      </c>
      <c r="N542" t="s">
        <v>3</v>
      </c>
      <c r="O542" t="s">
        <v>4</v>
      </c>
      <c r="P542" t="s">
        <v>5</v>
      </c>
      <c r="Q542" t="s">
        <v>351</v>
      </c>
      <c r="T542" t="str">
        <f t="shared" ref="T542:AB542" si="626">I542</f>
        <v>ISO9001</v>
      </c>
      <c r="U542" t="str">
        <f t="shared" si="626"/>
        <v>ISO14001</v>
      </c>
      <c r="V542" t="str">
        <f t="shared" si="626"/>
        <v>ISO26000</v>
      </c>
      <c r="W542" t="str">
        <f t="shared" si="626"/>
        <v>ISO45001</v>
      </c>
      <c r="X542" t="str">
        <f t="shared" si="626"/>
        <v>ISO50001</v>
      </c>
      <c r="Y542" t="str">
        <f t="shared" si="626"/>
        <v>EMAS</v>
      </c>
      <c r="Z542" t="str">
        <f t="shared" si="626"/>
        <v>RC14001</v>
      </c>
      <c r="AA542" t="str">
        <f t="shared" si="626"/>
        <v>RCMS</v>
      </c>
      <c r="AB542" t="str">
        <f t="shared" si="626"/>
        <v>GHS</v>
      </c>
      <c r="AC542" t="s">
        <v>36</v>
      </c>
      <c r="AE542" t="s">
        <v>43</v>
      </c>
      <c r="AG542" t="str">
        <f>IF(SUM(AG544:AG556)=100,"ok","error")</f>
        <v>ok</v>
      </c>
      <c r="AH542" t="str">
        <f>IF(SUM(AH544:AH556)/COUNT(AG544:AG556)=100,"ok","error")</f>
        <v>ok</v>
      </c>
      <c r="AK542" t="s">
        <v>44</v>
      </c>
      <c r="AL542" t="s">
        <v>6</v>
      </c>
      <c r="AO542" t="s">
        <v>68</v>
      </c>
      <c r="AU542" t="s">
        <v>53</v>
      </c>
      <c r="BF542" t="s">
        <v>67</v>
      </c>
    </row>
    <row r="543" spans="1:61" x14ac:dyDescent="0.2">
      <c r="AL543" s="4">
        <f>(AK544*AG544+AK546*AG546+AK549*AG549)/100</f>
        <v>3.8333333333333339</v>
      </c>
      <c r="AV543" t="str">
        <f t="shared" ref="AV543:BC543" si="627">I542</f>
        <v>ISO9001</v>
      </c>
      <c r="AW543" t="str">
        <f t="shared" si="627"/>
        <v>ISO14001</v>
      </c>
      <c r="AX543" t="str">
        <f t="shared" si="627"/>
        <v>ISO26000</v>
      </c>
      <c r="AY543" t="str">
        <f t="shared" si="627"/>
        <v>ISO45001</v>
      </c>
      <c r="AZ543" t="str">
        <f t="shared" si="627"/>
        <v>ISO50001</v>
      </c>
      <c r="BA543" t="str">
        <f t="shared" si="627"/>
        <v>EMAS</v>
      </c>
      <c r="BB543" t="str">
        <f t="shared" si="627"/>
        <v>RC14001</v>
      </c>
      <c r="BC543" t="str">
        <f t="shared" si="627"/>
        <v>RCMS</v>
      </c>
      <c r="BD543" t="s">
        <v>351</v>
      </c>
    </row>
    <row r="544" spans="1:61" x14ac:dyDescent="0.2">
      <c r="B544" t="str">
        <f>'Chapter 5'!C6</f>
        <v>Q5.1</v>
      </c>
      <c r="C544" s="8">
        <f>IF('Chapter 5'!K7,1,IF('Chapter 5'!K8,2,IF('Chapter 5'!K9,3,IF('Chapter 5'!K10,4,""))))</f>
        <v>4</v>
      </c>
      <c r="D544" s="10" t="s">
        <v>29</v>
      </c>
      <c r="G544" t="str">
        <f>B544</f>
        <v>Q5.1</v>
      </c>
      <c r="H544" t="b">
        <f>'Chapter 5'!K7</f>
        <v>0</v>
      </c>
      <c r="I544" s="11" t="b">
        <v>0</v>
      </c>
      <c r="J544" s="11" t="b">
        <v>0</v>
      </c>
      <c r="K544" s="11" t="b">
        <v>0</v>
      </c>
      <c r="L544" s="11" t="b">
        <v>0</v>
      </c>
      <c r="M544" s="11" t="b">
        <v>0</v>
      </c>
      <c r="N544" s="11" t="b">
        <v>0</v>
      </c>
      <c r="O544" s="11" t="b">
        <v>0</v>
      </c>
      <c r="P544" s="11" t="b">
        <v>0</v>
      </c>
      <c r="Q544" s="11"/>
      <c r="S544" t="str">
        <f>G544</f>
        <v>Q5.1</v>
      </c>
      <c r="T544" t="b">
        <f t="shared" ref="T544:AB544" si="628">IF(I544="",$H544,I544)</f>
        <v>0</v>
      </c>
      <c r="U544" t="b">
        <f t="shared" si="628"/>
        <v>0</v>
      </c>
      <c r="V544" t="b">
        <f t="shared" si="628"/>
        <v>0</v>
      </c>
      <c r="W544" t="b">
        <f t="shared" si="628"/>
        <v>0</v>
      </c>
      <c r="X544" t="b">
        <f t="shared" si="628"/>
        <v>0</v>
      </c>
      <c r="Y544" t="b">
        <f t="shared" si="628"/>
        <v>0</v>
      </c>
      <c r="Z544" t="b">
        <f t="shared" si="628"/>
        <v>0</v>
      </c>
      <c r="AA544" t="b">
        <f t="shared" si="628"/>
        <v>0</v>
      </c>
      <c r="AB544" t="b">
        <f t="shared" si="628"/>
        <v>0</v>
      </c>
      <c r="AC544" t="b">
        <v>0</v>
      </c>
      <c r="AE544" t="str">
        <f>'Chapter 5'!B4</f>
        <v>Stakeholders assessment</v>
      </c>
      <c r="AG544" s="37">
        <f>33+1/3</f>
        <v>33.333333333333336</v>
      </c>
      <c r="AH544" s="11"/>
      <c r="AK544" s="9">
        <f>(C544*AH545)/100</f>
        <v>4</v>
      </c>
      <c r="AO544" t="str">
        <f>B544</f>
        <v>Q5.1</v>
      </c>
      <c r="AP544" s="12">
        <v>1</v>
      </c>
      <c r="AQ544" t="str">
        <f>IF(C544&lt;AP544,"major issue","ok")</f>
        <v>ok</v>
      </c>
      <c r="AR544">
        <f>IF(AQ544&lt;&gt;"ok",1,0)</f>
        <v>0</v>
      </c>
      <c r="AU544" t="str">
        <f>AO544</f>
        <v>Q5.1</v>
      </c>
      <c r="AV544">
        <f t="shared" ref="AV544:BD544" si="629">IF(I544,1,IF(I545,2,IF(I546,3,IF(I547,4,"-"))))</f>
        <v>3</v>
      </c>
      <c r="AW544">
        <f t="shared" si="629"/>
        <v>3</v>
      </c>
      <c r="AX544">
        <f t="shared" si="629"/>
        <v>4</v>
      </c>
      <c r="AY544">
        <f t="shared" si="629"/>
        <v>3</v>
      </c>
      <c r="AZ544">
        <f t="shared" si="629"/>
        <v>3</v>
      </c>
      <c r="BA544">
        <f t="shared" si="629"/>
        <v>3</v>
      </c>
      <c r="BB544">
        <f t="shared" si="629"/>
        <v>3</v>
      </c>
      <c r="BC544">
        <f t="shared" si="629"/>
        <v>4</v>
      </c>
      <c r="BD544" t="str">
        <f t="shared" si="629"/>
        <v>-</v>
      </c>
      <c r="BF544" t="str">
        <f>G544</f>
        <v>Q5.1</v>
      </c>
      <c r="BG544" s="30" t="str">
        <f t="shared" ref="BG544:BG563" si="630">CONCATENATE(BF544,BH544)</f>
        <v>Q5.1NEPRAVDA</v>
      </c>
      <c r="BH544" t="b">
        <f t="shared" ref="BH544:BH563" si="631">H544</f>
        <v>0</v>
      </c>
      <c r="BI544" s="1" t="s">
        <v>505</v>
      </c>
    </row>
    <row r="545" spans="2:62" x14ac:dyDescent="0.2">
      <c r="B545" t="str">
        <f>'Chapter 5'!C14</f>
        <v>Q5.2</v>
      </c>
      <c r="C545" s="8">
        <f>IF('Chapter 5'!K15,1,IF('Chapter 5'!K16,2,IF('Chapter 5'!K17,3,IF('Chapter 5'!K18,4,""))))</f>
        <v>3</v>
      </c>
      <c r="D545" s="10" t="s">
        <v>29</v>
      </c>
      <c r="H545" t="b">
        <f>'Chapter 5'!K8</f>
        <v>0</v>
      </c>
      <c r="I545" s="11" t="b">
        <v>0</v>
      </c>
      <c r="J545" s="11" t="b">
        <v>0</v>
      </c>
      <c r="K545" s="11" t="b">
        <v>0</v>
      </c>
      <c r="L545" s="11" t="b">
        <v>0</v>
      </c>
      <c r="M545" s="11" t="b">
        <v>0</v>
      </c>
      <c r="N545" s="11" t="b">
        <v>0</v>
      </c>
      <c r="O545" s="11" t="b">
        <v>0</v>
      </c>
      <c r="P545" s="11" t="b">
        <v>0</v>
      </c>
      <c r="Q545" s="11"/>
      <c r="T545" t="b">
        <f t="shared" ref="T545:W547" si="632">IF(I545="",$H545,I545)</f>
        <v>0</v>
      </c>
      <c r="U545" t="b">
        <f t="shared" si="632"/>
        <v>0</v>
      </c>
      <c r="V545" t="b">
        <f t="shared" si="632"/>
        <v>0</v>
      </c>
      <c r="W545" t="b">
        <f t="shared" si="632"/>
        <v>0</v>
      </c>
      <c r="X545" t="b">
        <f>IF(M545="",$H545,M545)</f>
        <v>0</v>
      </c>
      <c r="Y545" t="b">
        <f t="shared" ref="Y545:AB547" si="633">IF(N545="",$H545,N545)</f>
        <v>0</v>
      </c>
      <c r="Z545" t="b">
        <f t="shared" si="633"/>
        <v>0</v>
      </c>
      <c r="AA545" t="b">
        <f t="shared" si="633"/>
        <v>0</v>
      </c>
      <c r="AB545" t="b">
        <f t="shared" si="633"/>
        <v>0</v>
      </c>
      <c r="AC545" t="b">
        <v>0</v>
      </c>
      <c r="AF545" t="str">
        <f>B544</f>
        <v>Q5.1</v>
      </c>
      <c r="AG545" s="37"/>
      <c r="AH545" s="11">
        <v>100</v>
      </c>
      <c r="AK545" s="9"/>
      <c r="AO545" t="str">
        <f>B545</f>
        <v>Q5.2</v>
      </c>
      <c r="AP545" s="12">
        <v>1</v>
      </c>
      <c r="AQ545" t="str">
        <f>IF(C545&lt;AP545,"major issue","ok")</f>
        <v>ok</v>
      </c>
      <c r="AR545">
        <f t="shared" ref="AR545:AR548" si="634">IF(AQ545&lt;&gt;"ok",1,0)</f>
        <v>0</v>
      </c>
      <c r="AU545" t="str">
        <f t="shared" ref="AU545:AU548" si="635">AO545</f>
        <v>Q5.2</v>
      </c>
      <c r="AV545" t="str">
        <f t="shared" ref="AV545:BD545" si="636">IF(I548,1,IF(I549,2,IF(I550,3,IF(I551,4,"-"))))</f>
        <v>-</v>
      </c>
      <c r="AW545" t="str">
        <f t="shared" si="636"/>
        <v>-</v>
      </c>
      <c r="AX545">
        <f t="shared" si="636"/>
        <v>4</v>
      </c>
      <c r="AY545" t="str">
        <f t="shared" si="636"/>
        <v>-</v>
      </c>
      <c r="AZ545" t="str">
        <f t="shared" si="636"/>
        <v>-</v>
      </c>
      <c r="BA545">
        <f t="shared" si="636"/>
        <v>3</v>
      </c>
      <c r="BB545" t="str">
        <f t="shared" si="636"/>
        <v>-</v>
      </c>
      <c r="BC545">
        <f t="shared" si="636"/>
        <v>4</v>
      </c>
      <c r="BD545" t="str">
        <f t="shared" si="636"/>
        <v>-</v>
      </c>
      <c r="BF545" t="str">
        <f>BF544</f>
        <v>Q5.1</v>
      </c>
      <c r="BG545" s="30" t="str">
        <f t="shared" si="630"/>
        <v>Q5.1NEPRAVDA</v>
      </c>
      <c r="BH545" t="b">
        <f t="shared" si="631"/>
        <v>0</v>
      </c>
      <c r="BI545" s="1" t="s">
        <v>506</v>
      </c>
    </row>
    <row r="546" spans="2:62" x14ac:dyDescent="0.2">
      <c r="B546" t="str">
        <f>'Chapter 5'!C20</f>
        <v>Q5.3</v>
      </c>
      <c r="C546" s="8">
        <f>IF('Chapter 5'!K21,1,IF('Chapter 5'!K22,2,IF('Chapter 5'!K23,3,IF('Chapter 5'!K24,4,""))))</f>
        <v>4</v>
      </c>
      <c r="D546" s="10" t="s">
        <v>29</v>
      </c>
      <c r="H546" t="b">
        <f>'Chapter 5'!K9</f>
        <v>0</v>
      </c>
      <c r="I546" s="11" t="b">
        <v>1</v>
      </c>
      <c r="J546" s="11" t="b">
        <v>1</v>
      </c>
      <c r="K546" s="11" t="b">
        <v>0</v>
      </c>
      <c r="L546" s="11" t="b">
        <v>1</v>
      </c>
      <c r="M546" s="11" t="b">
        <v>1</v>
      </c>
      <c r="N546" s="11" t="b">
        <v>1</v>
      </c>
      <c r="O546" s="11" t="b">
        <v>1</v>
      </c>
      <c r="P546" s="11" t="b">
        <v>0</v>
      </c>
      <c r="Q546" s="11"/>
      <c r="T546" t="b">
        <f t="shared" si="632"/>
        <v>1</v>
      </c>
      <c r="U546" t="b">
        <f t="shared" si="632"/>
        <v>1</v>
      </c>
      <c r="V546" t="b">
        <f t="shared" si="632"/>
        <v>0</v>
      </c>
      <c r="W546" t="b">
        <f t="shared" si="632"/>
        <v>1</v>
      </c>
      <c r="X546" t="b">
        <f>IF(M546="",$H546,M546)</f>
        <v>1</v>
      </c>
      <c r="Y546" t="b">
        <f t="shared" si="633"/>
        <v>1</v>
      </c>
      <c r="Z546" t="b">
        <f t="shared" si="633"/>
        <v>1</v>
      </c>
      <c r="AA546" t="b">
        <f t="shared" si="633"/>
        <v>0</v>
      </c>
      <c r="AB546" t="b">
        <f t="shared" si="633"/>
        <v>0</v>
      </c>
      <c r="AC546" t="b">
        <v>0</v>
      </c>
      <c r="AE546" t="str">
        <f>'Chapter 5'!B12</f>
        <v>Externí dialog a transparentnost</v>
      </c>
      <c r="AG546" s="37">
        <f>33+1/3</f>
        <v>33.333333333333336</v>
      </c>
      <c r="AH546" s="11"/>
      <c r="AK546" s="9">
        <f>((C545*AH547)+(C546*AH548))/100</f>
        <v>3.5</v>
      </c>
      <c r="AO546" t="str">
        <f>B546</f>
        <v>Q5.3</v>
      </c>
      <c r="AP546" s="12">
        <v>1</v>
      </c>
      <c r="AQ546" t="str">
        <f>IF(C546&lt;AP546,"major issue","ok")</f>
        <v>ok</v>
      </c>
      <c r="AR546">
        <f t="shared" si="634"/>
        <v>0</v>
      </c>
      <c r="AU546" t="str">
        <f t="shared" si="635"/>
        <v>Q5.3</v>
      </c>
      <c r="AV546" t="str">
        <f t="shared" ref="AV546:BD546" si="637">IF(I552,1,IF(I553,2,IF(I554,3,IF(I555,4,"-"))))</f>
        <v>-</v>
      </c>
      <c r="AW546" t="str">
        <f t="shared" si="637"/>
        <v>-</v>
      </c>
      <c r="AX546" t="str">
        <f t="shared" si="637"/>
        <v>-</v>
      </c>
      <c r="AY546" t="str">
        <f t="shared" si="637"/>
        <v>-</v>
      </c>
      <c r="AZ546" t="str">
        <f t="shared" si="637"/>
        <v>-</v>
      </c>
      <c r="BA546">
        <f t="shared" si="637"/>
        <v>3</v>
      </c>
      <c r="BB546" t="str">
        <f t="shared" si="637"/>
        <v>-</v>
      </c>
      <c r="BC546" t="str">
        <f t="shared" si="637"/>
        <v>-</v>
      </c>
      <c r="BD546" t="str">
        <f t="shared" si="637"/>
        <v>-</v>
      </c>
      <c r="BF546" t="str">
        <f>BF545</f>
        <v>Q5.1</v>
      </c>
      <c r="BG546" s="30" t="str">
        <f t="shared" si="630"/>
        <v>Q5.1NEPRAVDA</v>
      </c>
      <c r="BH546" t="b">
        <f t="shared" si="631"/>
        <v>0</v>
      </c>
      <c r="BI546" s="1" t="s">
        <v>305</v>
      </c>
    </row>
    <row r="547" spans="2:62" x14ac:dyDescent="0.2">
      <c r="B547" t="str">
        <f>'Chapter 5'!C28</f>
        <v>Q5.4</v>
      </c>
      <c r="C547" s="8">
        <f>IF('Chapter 5'!K29,1,IF('Chapter 5'!K30,2,IF('Chapter 5'!K31,3,IF('Chapter 5'!K32,4,""))))</f>
        <v>4</v>
      </c>
      <c r="D547" s="10" t="s">
        <v>29</v>
      </c>
      <c r="H547" t="b">
        <f>'Chapter 5'!K10</f>
        <v>1</v>
      </c>
      <c r="I547" s="11" t="b">
        <v>0</v>
      </c>
      <c r="J547" s="11" t="b">
        <v>0</v>
      </c>
      <c r="K547" s="11" t="b">
        <v>1</v>
      </c>
      <c r="L547" s="11" t="b">
        <v>0</v>
      </c>
      <c r="M547" s="11" t="b">
        <v>0</v>
      </c>
      <c r="N547" s="11" t="b">
        <v>0</v>
      </c>
      <c r="O547" s="11" t="b">
        <v>0</v>
      </c>
      <c r="P547" s="11" t="b">
        <v>1</v>
      </c>
      <c r="Q547" s="11"/>
      <c r="T547" t="b">
        <f t="shared" si="632"/>
        <v>0</v>
      </c>
      <c r="U547" t="b">
        <f t="shared" si="632"/>
        <v>0</v>
      </c>
      <c r="V547" t="b">
        <f t="shared" si="632"/>
        <v>1</v>
      </c>
      <c r="W547" t="b">
        <f t="shared" si="632"/>
        <v>0</v>
      </c>
      <c r="X547" t="b">
        <f>IF(M547="",$H547,M547)</f>
        <v>0</v>
      </c>
      <c r="Y547" t="b">
        <f t="shared" si="633"/>
        <v>0</v>
      </c>
      <c r="Z547" t="b">
        <f t="shared" si="633"/>
        <v>0</v>
      </c>
      <c r="AA547" t="b">
        <f t="shared" si="633"/>
        <v>1</v>
      </c>
      <c r="AB547" t="b">
        <f t="shared" si="633"/>
        <v>1</v>
      </c>
      <c r="AC547" t="b">
        <v>0</v>
      </c>
      <c r="AF547" t="str">
        <f>B545</f>
        <v>Q5.2</v>
      </c>
      <c r="AG547" s="37"/>
      <c r="AH547" s="11">
        <v>50</v>
      </c>
      <c r="AO547" t="str">
        <f>B547</f>
        <v>Q5.4</v>
      </c>
      <c r="AP547" s="12">
        <v>1</v>
      </c>
      <c r="AQ547" t="str">
        <f>IF(C547&lt;AP547,"major issue","ok")</f>
        <v>ok</v>
      </c>
      <c r="AR547">
        <f t="shared" si="634"/>
        <v>0</v>
      </c>
      <c r="AU547" t="str">
        <f t="shared" si="635"/>
        <v>Q5.4</v>
      </c>
      <c r="AV547" t="str">
        <f t="shared" ref="AV547:BD547" si="638">IF(I556,1,IF(I557,2,IF(I558,3,IF(I559,4,"-"))))</f>
        <v>-</v>
      </c>
      <c r="AW547" t="str">
        <f t="shared" si="638"/>
        <v>-</v>
      </c>
      <c r="AX547" t="str">
        <f t="shared" si="638"/>
        <v>-</v>
      </c>
      <c r="AY547" t="str">
        <f t="shared" si="638"/>
        <v>-</v>
      </c>
      <c r="AZ547" t="str">
        <f t="shared" si="638"/>
        <v>-</v>
      </c>
      <c r="BA547" t="str">
        <f t="shared" si="638"/>
        <v>-</v>
      </c>
      <c r="BB547" t="str">
        <f t="shared" si="638"/>
        <v>-</v>
      </c>
      <c r="BC547" t="str">
        <f t="shared" si="638"/>
        <v>-</v>
      </c>
      <c r="BD547" t="str">
        <f t="shared" si="638"/>
        <v>-</v>
      </c>
      <c r="BF547" t="str">
        <f>BF546</f>
        <v>Q5.1</v>
      </c>
      <c r="BG547" s="30" t="str">
        <f t="shared" si="630"/>
        <v>Q5.1PRAVDA</v>
      </c>
      <c r="BH547" t="b">
        <f t="shared" si="631"/>
        <v>1</v>
      </c>
      <c r="BI547" s="1" t="s">
        <v>204</v>
      </c>
    </row>
    <row r="548" spans="2:62" x14ac:dyDescent="0.2">
      <c r="B548" t="str">
        <f>'Chapter 5'!C34</f>
        <v>Q5.5</v>
      </c>
      <c r="C548" s="8">
        <f>IF('Chapter 5'!K35,1,IF('Chapter 5'!K36,2,IF('Chapter 5'!K37,3,IF('Chapter 5'!K38,4,""))))</f>
        <v>4</v>
      </c>
      <c r="D548" s="10" t="s">
        <v>29</v>
      </c>
      <c r="G548" t="str">
        <f>B545</f>
        <v>Q5.2</v>
      </c>
      <c r="H548" t="b">
        <f>'Chapter 5'!K15</f>
        <v>0</v>
      </c>
      <c r="I548" s="11"/>
      <c r="J548" s="11"/>
      <c r="K548" s="11" t="b">
        <v>0</v>
      </c>
      <c r="L548" s="11"/>
      <c r="M548" s="11"/>
      <c r="N548" s="11" t="b">
        <v>0</v>
      </c>
      <c r="O548" s="11"/>
      <c r="P548" s="11" t="b">
        <v>0</v>
      </c>
      <c r="Q548" s="11"/>
      <c r="AF548" t="str">
        <f>B546</f>
        <v>Q5.3</v>
      </c>
      <c r="AG548" s="37"/>
      <c r="AH548" s="11">
        <v>50</v>
      </c>
      <c r="AK548" s="9"/>
      <c r="AO548" t="str">
        <f>B548</f>
        <v>Q5.5</v>
      </c>
      <c r="AP548" s="12">
        <v>1</v>
      </c>
      <c r="AQ548" t="str">
        <f>IF(C548&lt;AP548,"major issue","ok")</f>
        <v>ok</v>
      </c>
      <c r="AR548">
        <f t="shared" si="634"/>
        <v>0</v>
      </c>
      <c r="AU548" t="str">
        <f t="shared" si="635"/>
        <v>Q5.5</v>
      </c>
      <c r="AV548" t="str">
        <f t="shared" ref="AV548:BD548" si="639">IF(I560,1,IF(I561,2,IF(I562,3,IF(I563,4,"-"))))</f>
        <v>-</v>
      </c>
      <c r="AW548" t="str">
        <f t="shared" si="639"/>
        <v>-</v>
      </c>
      <c r="AX548" t="str">
        <f t="shared" si="639"/>
        <v>-</v>
      </c>
      <c r="AY548" t="str">
        <f t="shared" si="639"/>
        <v>-</v>
      </c>
      <c r="AZ548" t="str">
        <f t="shared" si="639"/>
        <v>-</v>
      </c>
      <c r="BA548" t="str">
        <f t="shared" si="639"/>
        <v>-</v>
      </c>
      <c r="BB548" t="str">
        <f t="shared" si="639"/>
        <v>-</v>
      </c>
      <c r="BC548" t="str">
        <f t="shared" si="639"/>
        <v>-</v>
      </c>
      <c r="BD548" t="str">
        <f t="shared" si="639"/>
        <v>-</v>
      </c>
      <c r="BF548" t="str">
        <f>G548</f>
        <v>Q5.2</v>
      </c>
      <c r="BG548" s="30" t="str">
        <f t="shared" si="630"/>
        <v>Q5.2NEPRAVDA</v>
      </c>
      <c r="BH548" t="b">
        <f t="shared" si="631"/>
        <v>0</v>
      </c>
      <c r="BI548" s="1" t="s">
        <v>306</v>
      </c>
    </row>
    <row r="549" spans="2:62" x14ac:dyDescent="0.2">
      <c r="C549" s="8"/>
      <c r="D549" s="10"/>
      <c r="H549" t="b">
        <f>'Chapter 5'!K16</f>
        <v>0</v>
      </c>
      <c r="I549" s="11"/>
      <c r="J549" s="11"/>
      <c r="K549" s="11" t="b">
        <v>0</v>
      </c>
      <c r="L549" s="11"/>
      <c r="M549" s="11"/>
      <c r="N549" s="11" t="b">
        <v>0</v>
      </c>
      <c r="O549" s="11"/>
      <c r="P549" s="11" t="b">
        <v>0</v>
      </c>
      <c r="Q549" s="11"/>
      <c r="AE549" t="str">
        <f>'Chapter 5'!B26</f>
        <v xml:space="preserve"> Místní komunity</v>
      </c>
      <c r="AG549" s="37">
        <f>33+1/3</f>
        <v>33.333333333333336</v>
      </c>
      <c r="AH549" s="11"/>
      <c r="AK549" s="9">
        <f>((C547*AH550)+(C548*AH551))/100</f>
        <v>4</v>
      </c>
      <c r="AP549" s="13"/>
      <c r="BF549" t="str">
        <f>BF548</f>
        <v>Q5.2</v>
      </c>
      <c r="BG549" s="30" t="str">
        <f t="shared" si="630"/>
        <v>Q5.2NEPRAVDA</v>
      </c>
      <c r="BH549" t="b">
        <f t="shared" si="631"/>
        <v>0</v>
      </c>
      <c r="BI549" s="1" t="s">
        <v>215</v>
      </c>
    </row>
    <row r="550" spans="2:62" x14ac:dyDescent="0.2">
      <c r="C550" s="8"/>
      <c r="D550" s="10"/>
      <c r="H550" t="b">
        <f>'Chapter 5'!K17</f>
        <v>1</v>
      </c>
      <c r="I550" s="11"/>
      <c r="J550" s="11"/>
      <c r="K550" s="11" t="b">
        <v>0</v>
      </c>
      <c r="L550" s="11"/>
      <c r="M550" s="11"/>
      <c r="N550" s="11" t="b">
        <v>1</v>
      </c>
      <c r="O550" s="11"/>
      <c r="P550" s="11" t="b">
        <v>0</v>
      </c>
      <c r="Q550" s="11"/>
      <c r="AF550" t="str">
        <f>B547</f>
        <v>Q5.4</v>
      </c>
      <c r="AG550" s="11"/>
      <c r="AH550" s="11">
        <v>50</v>
      </c>
      <c r="AK550" s="9"/>
      <c r="AP550" s="13"/>
      <c r="AR550" s="281" t="str">
        <f>IF(SUM(AR544:AR548)&gt;0,"Key RC elements are still to be implemented, see tips","")</f>
        <v/>
      </c>
      <c r="BF550" t="str">
        <f>BF549</f>
        <v>Q5.2</v>
      </c>
      <c r="BG550" s="30" t="str">
        <f t="shared" si="630"/>
        <v>Q5.2PRAVDA</v>
      </c>
      <c r="BH550" t="b">
        <f t="shared" si="631"/>
        <v>1</v>
      </c>
      <c r="BI550" s="1" t="s">
        <v>307</v>
      </c>
    </row>
    <row r="551" spans="2:62" x14ac:dyDescent="0.2">
      <c r="C551" s="8"/>
      <c r="D551" s="10"/>
      <c r="H551" t="b">
        <f>'Chapter 5'!K18</f>
        <v>0</v>
      </c>
      <c r="I551" s="11"/>
      <c r="J551" s="11"/>
      <c r="K551" s="11" t="b">
        <v>1</v>
      </c>
      <c r="L551" s="11"/>
      <c r="M551" s="11"/>
      <c r="N551" s="11" t="b">
        <v>0</v>
      </c>
      <c r="O551" s="11"/>
      <c r="P551" s="11" t="b">
        <v>1</v>
      </c>
      <c r="Q551" s="11"/>
      <c r="T551" s="28"/>
      <c r="U551" s="28"/>
      <c r="V551" s="28"/>
      <c r="W551" s="28"/>
      <c r="X551" s="28"/>
      <c r="Y551" s="28"/>
      <c r="Z551" s="28"/>
      <c r="AA551" s="28"/>
      <c r="AB551" s="28"/>
      <c r="AC551" s="28"/>
      <c r="AF551" t="str">
        <f>B548</f>
        <v>Q5.5</v>
      </c>
      <c r="AG551" s="11"/>
      <c r="AH551" s="11">
        <v>50</v>
      </c>
      <c r="AK551" s="9"/>
      <c r="AP551" s="13"/>
      <c r="BF551" t="str">
        <f>BF550</f>
        <v>Q5.2</v>
      </c>
      <c r="BG551" s="30" t="str">
        <f t="shared" si="630"/>
        <v>Q5.2NEPRAVDA</v>
      </c>
      <c r="BH551" t="b">
        <f t="shared" si="631"/>
        <v>0</v>
      </c>
      <c r="BI551" s="1" t="s">
        <v>204</v>
      </c>
    </row>
    <row r="552" spans="2:62" x14ac:dyDescent="0.2">
      <c r="C552" s="8"/>
      <c r="D552" s="10"/>
      <c r="G552" t="str">
        <f>B546</f>
        <v>Q5.3</v>
      </c>
      <c r="H552" t="b">
        <f>'Chapter 5'!K21</f>
        <v>0</v>
      </c>
      <c r="I552" s="11"/>
      <c r="J552" s="11"/>
      <c r="K552" s="11"/>
      <c r="L552" s="11"/>
      <c r="M552" s="11"/>
      <c r="N552" s="11" t="b">
        <v>0</v>
      </c>
      <c r="O552" s="11"/>
      <c r="P552" s="11"/>
      <c r="Q552" s="11"/>
      <c r="S552" t="str">
        <f>G548</f>
        <v>Q5.2</v>
      </c>
      <c r="T552" t="b">
        <f t="shared" ref="T552:AB552" si="640">IF(I548="",$H548,I548)</f>
        <v>0</v>
      </c>
      <c r="U552" t="b">
        <f t="shared" si="640"/>
        <v>0</v>
      </c>
      <c r="V552" t="b">
        <f t="shared" si="640"/>
        <v>0</v>
      </c>
      <c r="W552" t="b">
        <f t="shared" si="640"/>
        <v>0</v>
      </c>
      <c r="X552" t="b">
        <f t="shared" si="640"/>
        <v>0</v>
      </c>
      <c r="Y552" t="b">
        <f t="shared" si="640"/>
        <v>0</v>
      </c>
      <c r="Z552" t="b">
        <f t="shared" si="640"/>
        <v>0</v>
      </c>
      <c r="AA552" t="b">
        <f t="shared" si="640"/>
        <v>0</v>
      </c>
      <c r="AB552" t="b">
        <f t="shared" si="640"/>
        <v>0</v>
      </c>
      <c r="AC552" t="b">
        <v>0</v>
      </c>
      <c r="AK552" s="9"/>
      <c r="AP552" s="13"/>
      <c r="BF552" t="str">
        <f>G552</f>
        <v>Q5.3</v>
      </c>
      <c r="BG552" s="30" t="str">
        <f t="shared" si="630"/>
        <v>Q5.3NEPRAVDA</v>
      </c>
      <c r="BH552" t="b">
        <f t="shared" si="631"/>
        <v>0</v>
      </c>
      <c r="BI552" s="1" t="s">
        <v>325</v>
      </c>
      <c r="BJ552" s="1"/>
    </row>
    <row r="553" spans="2:62" x14ac:dyDescent="0.2">
      <c r="C553" s="8"/>
      <c r="D553" s="10"/>
      <c r="H553" t="b">
        <f>'Chapter 5'!K22</f>
        <v>0</v>
      </c>
      <c r="I553" s="11"/>
      <c r="J553" s="11"/>
      <c r="K553" s="11"/>
      <c r="L553" s="11"/>
      <c r="M553" s="11"/>
      <c r="N553" s="11" t="b">
        <v>0</v>
      </c>
      <c r="O553" s="11"/>
      <c r="P553" s="11"/>
      <c r="Q553" s="11"/>
      <c r="T553" t="b">
        <f t="shared" ref="T553:W555" si="641">IF(I549="",$H549,I549)</f>
        <v>0</v>
      </c>
      <c r="U553" t="b">
        <f t="shared" si="641"/>
        <v>0</v>
      </c>
      <c r="V553" t="b">
        <f t="shared" si="641"/>
        <v>0</v>
      </c>
      <c r="W553" t="b">
        <f t="shared" si="641"/>
        <v>0</v>
      </c>
      <c r="X553" t="b">
        <f>IF(M549="",$H549,M549)</f>
        <v>0</v>
      </c>
      <c r="Y553" t="b">
        <f t="shared" ref="Y553:AB555" si="642">IF(N549="",$H549,N549)</f>
        <v>0</v>
      </c>
      <c r="Z553" t="b">
        <f t="shared" si="642"/>
        <v>0</v>
      </c>
      <c r="AA553" t="b">
        <f t="shared" si="642"/>
        <v>0</v>
      </c>
      <c r="AB553" t="b">
        <f t="shared" si="642"/>
        <v>0</v>
      </c>
      <c r="AC553" t="b">
        <v>0</v>
      </c>
      <c r="AK553" s="9"/>
      <c r="AP553" s="13"/>
      <c r="BF553" t="str">
        <f>BF552</f>
        <v>Q5.3</v>
      </c>
      <c r="BG553" s="30" t="str">
        <f t="shared" si="630"/>
        <v>Q5.3NEPRAVDA</v>
      </c>
      <c r="BH553" t="b">
        <f t="shared" si="631"/>
        <v>0</v>
      </c>
      <c r="BI553" s="1" t="s">
        <v>308</v>
      </c>
      <c r="BJ553" s="1"/>
    </row>
    <row r="554" spans="2:62" x14ac:dyDescent="0.2">
      <c r="C554" s="8"/>
      <c r="D554" s="10"/>
      <c r="H554" t="b">
        <f>'Chapter 5'!K23</f>
        <v>0</v>
      </c>
      <c r="I554" s="11"/>
      <c r="J554" s="11"/>
      <c r="K554" s="11"/>
      <c r="L554" s="11"/>
      <c r="M554" s="11"/>
      <c r="N554" s="11" t="b">
        <v>1</v>
      </c>
      <c r="O554" s="11"/>
      <c r="P554" s="11"/>
      <c r="Q554" s="11"/>
      <c r="T554" t="b">
        <f t="shared" si="641"/>
        <v>1</v>
      </c>
      <c r="U554" t="b">
        <f t="shared" si="641"/>
        <v>1</v>
      </c>
      <c r="V554" t="b">
        <f t="shared" si="641"/>
        <v>0</v>
      </c>
      <c r="W554" t="b">
        <f t="shared" si="641"/>
        <v>1</v>
      </c>
      <c r="X554" t="b">
        <f>IF(M550="",$H550,M550)</f>
        <v>1</v>
      </c>
      <c r="Y554" t="b">
        <f t="shared" si="642"/>
        <v>1</v>
      </c>
      <c r="Z554" t="b">
        <f t="shared" si="642"/>
        <v>1</v>
      </c>
      <c r="AA554" t="b">
        <f t="shared" si="642"/>
        <v>0</v>
      </c>
      <c r="AB554" t="b">
        <f t="shared" si="642"/>
        <v>1</v>
      </c>
      <c r="AC554" t="b">
        <v>0</v>
      </c>
      <c r="AK554" s="9"/>
      <c r="AP554" s="13"/>
      <c r="BF554" t="str">
        <f>BF553</f>
        <v>Q5.3</v>
      </c>
      <c r="BG554" s="30" t="str">
        <f t="shared" si="630"/>
        <v>Q5.3NEPRAVDA</v>
      </c>
      <c r="BH554" t="b">
        <f t="shared" si="631"/>
        <v>0</v>
      </c>
      <c r="BI554" s="1" t="s">
        <v>309</v>
      </c>
    </row>
    <row r="555" spans="2:62" x14ac:dyDescent="0.2">
      <c r="C555" s="8"/>
      <c r="D555" s="10"/>
      <c r="H555" t="b">
        <f>'Chapter 5'!K24</f>
        <v>1</v>
      </c>
      <c r="I555" s="11"/>
      <c r="J555" s="11"/>
      <c r="K555" s="11"/>
      <c r="L555" s="11"/>
      <c r="M555" s="11"/>
      <c r="N555" s="11" t="b">
        <v>0</v>
      </c>
      <c r="O555" s="11"/>
      <c r="P555" s="11"/>
      <c r="Q555" s="11"/>
      <c r="T555" t="b">
        <f t="shared" si="641"/>
        <v>0</v>
      </c>
      <c r="U555" t="b">
        <f t="shared" si="641"/>
        <v>0</v>
      </c>
      <c r="V555" t="b">
        <f t="shared" si="641"/>
        <v>1</v>
      </c>
      <c r="W555" t="b">
        <f t="shared" si="641"/>
        <v>0</v>
      </c>
      <c r="X555" t="b">
        <f>IF(M551="",$H551,M551)</f>
        <v>0</v>
      </c>
      <c r="Y555" t="b">
        <f t="shared" si="642"/>
        <v>0</v>
      </c>
      <c r="Z555" t="b">
        <f t="shared" si="642"/>
        <v>0</v>
      </c>
      <c r="AA555" t="b">
        <f t="shared" si="642"/>
        <v>1</v>
      </c>
      <c r="AB555" t="b">
        <f t="shared" si="642"/>
        <v>0</v>
      </c>
      <c r="AC555" t="b">
        <v>0</v>
      </c>
      <c r="AK555" s="9"/>
      <c r="AP555" s="13"/>
      <c r="BF555" t="str">
        <f>BF554</f>
        <v>Q5.3</v>
      </c>
      <c r="BG555" s="30" t="str">
        <f t="shared" si="630"/>
        <v>Q5.3PRAVDA</v>
      </c>
      <c r="BH555" t="b">
        <f t="shared" si="631"/>
        <v>1</v>
      </c>
      <c r="BI555" s="1" t="s">
        <v>204</v>
      </c>
    </row>
    <row r="556" spans="2:62" x14ac:dyDescent="0.2">
      <c r="C556" s="8"/>
      <c r="D556" s="10"/>
      <c r="G556" t="str">
        <f>B547</f>
        <v>Q5.4</v>
      </c>
      <c r="H556" t="b">
        <f>'Chapter 5'!K29</f>
        <v>0</v>
      </c>
      <c r="I556" s="11"/>
      <c r="J556" s="11"/>
      <c r="K556" s="11"/>
      <c r="L556" s="11"/>
      <c r="M556" s="11"/>
      <c r="N556" s="11"/>
      <c r="O556" s="11"/>
      <c r="P556" s="11"/>
      <c r="Q556" s="11"/>
      <c r="AK556" s="9"/>
      <c r="AP556" s="13"/>
      <c r="BF556" t="str">
        <f>G556</f>
        <v>Q5.4</v>
      </c>
      <c r="BG556" s="30" t="str">
        <f t="shared" si="630"/>
        <v>Q5.4NEPRAVDA</v>
      </c>
      <c r="BH556" t="b">
        <f t="shared" si="631"/>
        <v>0</v>
      </c>
      <c r="BI556" s="1" t="s">
        <v>216</v>
      </c>
    </row>
    <row r="557" spans="2:62" x14ac:dyDescent="0.2">
      <c r="C557" s="8"/>
      <c r="H557" t="b">
        <f>'Chapter 5'!K30</f>
        <v>0</v>
      </c>
      <c r="I557" s="11"/>
      <c r="J557" s="11"/>
      <c r="K557" s="11"/>
      <c r="L557" s="11"/>
      <c r="M557" s="11"/>
      <c r="N557" s="11"/>
      <c r="O557" s="11"/>
      <c r="P557" s="11"/>
      <c r="Q557" s="11"/>
      <c r="T557" s="28"/>
      <c r="U557" s="28"/>
      <c r="V557" s="28"/>
      <c r="W557" s="28"/>
      <c r="X557" s="28"/>
      <c r="Y557" s="28"/>
      <c r="Z557" s="28"/>
      <c r="AA557" s="28"/>
      <c r="AB557" s="28"/>
      <c r="AC557" s="28"/>
      <c r="AK557" s="9"/>
      <c r="AP557" s="13"/>
      <c r="BF557" t="str">
        <f>BF556</f>
        <v>Q5.4</v>
      </c>
      <c r="BG557" s="30" t="str">
        <f t="shared" si="630"/>
        <v>Q5.4NEPRAVDA</v>
      </c>
      <c r="BH557" t="b">
        <f t="shared" si="631"/>
        <v>0</v>
      </c>
      <c r="BI557" s="1" t="s">
        <v>217</v>
      </c>
    </row>
    <row r="558" spans="2:62" x14ac:dyDescent="0.2">
      <c r="C558" s="8"/>
      <c r="H558" t="b">
        <f>'Chapter 5'!K31</f>
        <v>0</v>
      </c>
      <c r="I558" s="11"/>
      <c r="J558" s="11"/>
      <c r="K558" s="11"/>
      <c r="L558" s="11"/>
      <c r="M558" s="11"/>
      <c r="N558" s="11"/>
      <c r="O558" s="11"/>
      <c r="P558" s="11"/>
      <c r="Q558" s="11"/>
      <c r="S558" t="str">
        <f>G552</f>
        <v>Q5.3</v>
      </c>
      <c r="T558" t="b">
        <f t="shared" ref="T558:AB558" si="643">IF(I552="",$H552,I552)</f>
        <v>0</v>
      </c>
      <c r="U558" t="b">
        <f t="shared" si="643"/>
        <v>0</v>
      </c>
      <c r="V558" t="b">
        <f t="shared" si="643"/>
        <v>0</v>
      </c>
      <c r="W558" t="b">
        <f t="shared" si="643"/>
        <v>0</v>
      </c>
      <c r="X558" t="b">
        <f t="shared" si="643"/>
        <v>0</v>
      </c>
      <c r="Y558" t="b">
        <f t="shared" si="643"/>
        <v>0</v>
      </c>
      <c r="Z558" t="b">
        <f t="shared" si="643"/>
        <v>0</v>
      </c>
      <c r="AA558" t="b">
        <f t="shared" si="643"/>
        <v>0</v>
      </c>
      <c r="AB558" t="b">
        <f t="shared" si="643"/>
        <v>0</v>
      </c>
      <c r="AC558" t="b">
        <v>0</v>
      </c>
      <c r="AK558" s="9"/>
      <c r="AP558" s="13"/>
      <c r="BF558" t="str">
        <f>BF557</f>
        <v>Q5.4</v>
      </c>
      <c r="BG558" s="30" t="str">
        <f t="shared" si="630"/>
        <v>Q5.4NEPRAVDA</v>
      </c>
      <c r="BH558" t="b">
        <f t="shared" si="631"/>
        <v>0</v>
      </c>
      <c r="BI558" s="1" t="s">
        <v>507</v>
      </c>
    </row>
    <row r="559" spans="2:62" x14ac:dyDescent="0.2">
      <c r="C559" s="8"/>
      <c r="H559" t="b">
        <f>'Chapter 5'!K32</f>
        <v>1</v>
      </c>
      <c r="I559" s="11"/>
      <c r="J559" s="11"/>
      <c r="K559" s="11"/>
      <c r="L559" s="11"/>
      <c r="M559" s="11"/>
      <c r="N559" s="11"/>
      <c r="O559" s="11"/>
      <c r="P559" s="11"/>
      <c r="Q559" s="11"/>
      <c r="T559" t="b">
        <f t="shared" ref="T559:W561" si="644">IF(I553="",$H553,I553)</f>
        <v>0</v>
      </c>
      <c r="U559" t="b">
        <f t="shared" si="644"/>
        <v>0</v>
      </c>
      <c r="V559" t="b">
        <f t="shared" si="644"/>
        <v>0</v>
      </c>
      <c r="W559" t="b">
        <f t="shared" si="644"/>
        <v>0</v>
      </c>
      <c r="X559" t="b">
        <f>IF(M553="",$H553,M553)</f>
        <v>0</v>
      </c>
      <c r="Y559" t="b">
        <f t="shared" ref="Y559:AB561" si="645">IF(N553="",$H553,N553)</f>
        <v>0</v>
      </c>
      <c r="Z559" t="b">
        <f t="shared" si="645"/>
        <v>0</v>
      </c>
      <c r="AA559" t="b">
        <f t="shared" si="645"/>
        <v>0</v>
      </c>
      <c r="AB559" t="b">
        <f t="shared" si="645"/>
        <v>0</v>
      </c>
      <c r="AC559" t="b">
        <v>0</v>
      </c>
      <c r="AK559" s="9"/>
      <c r="AP559" s="13"/>
      <c r="BF559" t="str">
        <f>BF558</f>
        <v>Q5.4</v>
      </c>
      <c r="BG559" s="30" t="str">
        <f t="shared" si="630"/>
        <v>Q5.4PRAVDA</v>
      </c>
      <c r="BH559" t="b">
        <f t="shared" si="631"/>
        <v>1</v>
      </c>
      <c r="BI559" s="1" t="s">
        <v>204</v>
      </c>
    </row>
    <row r="560" spans="2:62" x14ac:dyDescent="0.2">
      <c r="C560" s="8"/>
      <c r="G560" t="str">
        <f>B548</f>
        <v>Q5.5</v>
      </c>
      <c r="H560" t="b">
        <f>'Chapter 4'!K37</f>
        <v>0</v>
      </c>
      <c r="I560" s="11"/>
      <c r="J560" s="11"/>
      <c r="K560" s="11"/>
      <c r="L560" s="11"/>
      <c r="M560" s="11"/>
      <c r="N560" s="11"/>
      <c r="O560" s="11"/>
      <c r="P560" s="11"/>
      <c r="Q560" s="11"/>
      <c r="T560" t="b">
        <f t="shared" si="644"/>
        <v>0</v>
      </c>
      <c r="U560" t="b">
        <f t="shared" si="644"/>
        <v>0</v>
      </c>
      <c r="V560" t="b">
        <f t="shared" si="644"/>
        <v>0</v>
      </c>
      <c r="W560" t="b">
        <f t="shared" si="644"/>
        <v>0</v>
      </c>
      <c r="X560" t="b">
        <f>IF(M554="",$H554,M554)</f>
        <v>0</v>
      </c>
      <c r="Y560" t="b">
        <f t="shared" si="645"/>
        <v>1</v>
      </c>
      <c r="Z560" t="b">
        <f t="shared" si="645"/>
        <v>0</v>
      </c>
      <c r="AA560" t="b">
        <f t="shared" si="645"/>
        <v>0</v>
      </c>
      <c r="AB560" t="b">
        <f t="shared" si="645"/>
        <v>0</v>
      </c>
      <c r="AC560" t="b">
        <v>0</v>
      </c>
      <c r="AK560" s="9"/>
      <c r="AP560" s="13"/>
      <c r="BF560" t="str">
        <f>G560</f>
        <v>Q5.5</v>
      </c>
      <c r="BG560" s="30" t="str">
        <f t="shared" si="630"/>
        <v>Q5.5NEPRAVDA</v>
      </c>
      <c r="BH560" t="b">
        <f t="shared" si="631"/>
        <v>0</v>
      </c>
      <c r="BI560" s="1" t="s">
        <v>326</v>
      </c>
    </row>
    <row r="561" spans="1:132" x14ac:dyDescent="0.2">
      <c r="C561" s="8"/>
      <c r="H561" t="b">
        <f>'Chapter 4'!K38</f>
        <v>0</v>
      </c>
      <c r="I561" s="11"/>
      <c r="J561" s="11"/>
      <c r="K561" s="11"/>
      <c r="L561" s="11"/>
      <c r="M561" s="11"/>
      <c r="N561" s="11"/>
      <c r="O561" s="11"/>
      <c r="P561" s="11"/>
      <c r="Q561" s="11"/>
      <c r="T561" t="b">
        <f t="shared" si="644"/>
        <v>1</v>
      </c>
      <c r="U561" t="b">
        <f t="shared" si="644"/>
        <v>1</v>
      </c>
      <c r="V561" t="b">
        <f t="shared" si="644"/>
        <v>1</v>
      </c>
      <c r="W561" t="b">
        <f t="shared" si="644"/>
        <v>1</v>
      </c>
      <c r="X561" t="b">
        <f>IF(M555="",$H555,M555)</f>
        <v>1</v>
      </c>
      <c r="Y561" t="b">
        <f t="shared" si="645"/>
        <v>0</v>
      </c>
      <c r="Z561" t="b">
        <f t="shared" si="645"/>
        <v>1</v>
      </c>
      <c r="AA561" t="b">
        <f t="shared" si="645"/>
        <v>1</v>
      </c>
      <c r="AB561" t="b">
        <f t="shared" si="645"/>
        <v>1</v>
      </c>
      <c r="AC561" t="b">
        <v>0</v>
      </c>
      <c r="AK561" s="9"/>
      <c r="AP561" s="13"/>
      <c r="BF561" t="str">
        <f>BF560</f>
        <v>Q5.5</v>
      </c>
      <c r="BG561" s="30" t="str">
        <f t="shared" si="630"/>
        <v>Q5.5NEPRAVDA</v>
      </c>
      <c r="BH561" t="b">
        <f t="shared" si="631"/>
        <v>0</v>
      </c>
      <c r="BI561" s="1" t="s">
        <v>372</v>
      </c>
    </row>
    <row r="562" spans="1:132" x14ac:dyDescent="0.2">
      <c r="C562" s="8"/>
      <c r="H562" t="b">
        <f>'Chapter 4'!K39</f>
        <v>0</v>
      </c>
      <c r="I562" s="11"/>
      <c r="J562" s="11"/>
      <c r="K562" s="11"/>
      <c r="L562" s="11"/>
      <c r="M562" s="11"/>
      <c r="N562" s="11"/>
      <c r="O562" s="11"/>
      <c r="P562" s="11"/>
      <c r="Q562" s="11"/>
      <c r="AK562" s="9"/>
      <c r="AP562" s="13"/>
      <c r="BF562" t="str">
        <f>BF561</f>
        <v>Q5.5</v>
      </c>
      <c r="BG562" s="30" t="str">
        <f t="shared" si="630"/>
        <v>Q5.5NEPRAVDA</v>
      </c>
      <c r="BH562" t="b">
        <f t="shared" si="631"/>
        <v>0</v>
      </c>
      <c r="BI562" s="1" t="s">
        <v>508</v>
      </c>
    </row>
    <row r="563" spans="1:132" x14ac:dyDescent="0.2">
      <c r="C563" s="8"/>
      <c r="H563" t="b">
        <f>'Chapter 4'!K40</f>
        <v>1</v>
      </c>
      <c r="I563" s="11"/>
      <c r="J563" s="11"/>
      <c r="K563" s="11"/>
      <c r="L563" s="11"/>
      <c r="M563" s="11"/>
      <c r="N563" s="11"/>
      <c r="O563" s="11"/>
      <c r="P563" s="11"/>
      <c r="Q563" s="11"/>
      <c r="AK563" s="9"/>
      <c r="AP563" s="13"/>
      <c r="BF563" t="str">
        <f>BF562</f>
        <v>Q5.5</v>
      </c>
      <c r="BG563" s="30" t="str">
        <f t="shared" si="630"/>
        <v>Q5.5PRAVDA</v>
      </c>
      <c r="BH563" t="b">
        <f t="shared" si="631"/>
        <v>1</v>
      </c>
      <c r="BI563" s="1" t="s">
        <v>204</v>
      </c>
    </row>
    <row r="564" spans="1:132" x14ac:dyDescent="0.2">
      <c r="C564" s="8"/>
      <c r="AK564" s="9"/>
      <c r="AP564" s="13"/>
      <c r="BG564" s="30"/>
    </row>
    <row r="565" spans="1:132" x14ac:dyDescent="0.2">
      <c r="C565" s="8"/>
      <c r="T565" s="28"/>
      <c r="U565" s="28"/>
      <c r="V565" s="28"/>
      <c r="W565" s="28"/>
      <c r="X565" s="28"/>
      <c r="Y565" s="28"/>
      <c r="Z565" s="28"/>
      <c r="AA565" s="28"/>
      <c r="AB565" s="28"/>
      <c r="AC565" s="28"/>
      <c r="AK565" s="9"/>
      <c r="AP565" s="13"/>
      <c r="BG565" s="30"/>
    </row>
    <row r="566" spans="1:132" x14ac:dyDescent="0.2">
      <c r="C566" s="8"/>
      <c r="S566" t="str">
        <f>G556</f>
        <v>Q5.4</v>
      </c>
      <c r="T566" t="b">
        <f t="shared" ref="T566:AB566" si="646">IF(I556="",$H556,I556)</f>
        <v>0</v>
      </c>
      <c r="U566" t="b">
        <f t="shared" si="646"/>
        <v>0</v>
      </c>
      <c r="V566" t="b">
        <f t="shared" si="646"/>
        <v>0</v>
      </c>
      <c r="W566" t="b">
        <f t="shared" si="646"/>
        <v>0</v>
      </c>
      <c r="X566" t="b">
        <f t="shared" si="646"/>
        <v>0</v>
      </c>
      <c r="Y566" t="b">
        <f t="shared" si="646"/>
        <v>0</v>
      </c>
      <c r="Z566" t="b">
        <f t="shared" si="646"/>
        <v>0</v>
      </c>
      <c r="AA566" t="b">
        <f t="shared" si="646"/>
        <v>0</v>
      </c>
      <c r="AB566" t="b">
        <f t="shared" si="646"/>
        <v>0</v>
      </c>
      <c r="AC566" t="b">
        <v>0</v>
      </c>
      <c r="AK566" s="9"/>
      <c r="AP566" s="13"/>
      <c r="BG566" s="30"/>
    </row>
    <row r="567" spans="1:132" x14ac:dyDescent="0.2">
      <c r="T567" t="b">
        <f t="shared" ref="T567:W569" si="647">IF(I557="",$H557,I557)</f>
        <v>0</v>
      </c>
      <c r="U567" t="b">
        <f t="shared" si="647"/>
        <v>0</v>
      </c>
      <c r="V567" t="b">
        <f t="shared" si="647"/>
        <v>0</v>
      </c>
      <c r="W567" t="b">
        <f t="shared" si="647"/>
        <v>0</v>
      </c>
      <c r="X567" t="b">
        <f>IF(M557="",$H557,M557)</f>
        <v>0</v>
      </c>
      <c r="Y567" t="b">
        <f t="shared" ref="Y567:AB569" si="648">IF(N557="",$H557,N557)</f>
        <v>0</v>
      </c>
      <c r="Z567" t="b">
        <f t="shared" si="648"/>
        <v>0</v>
      </c>
      <c r="AA567" t="b">
        <f t="shared" si="648"/>
        <v>0</v>
      </c>
      <c r="AB567" t="b">
        <f t="shared" si="648"/>
        <v>0</v>
      </c>
      <c r="AC567" t="b">
        <v>0</v>
      </c>
      <c r="AK567" s="9"/>
      <c r="BG567" s="30"/>
    </row>
    <row r="568" spans="1:132" x14ac:dyDescent="0.2">
      <c r="T568" t="b">
        <f t="shared" si="647"/>
        <v>0</v>
      </c>
      <c r="U568" t="b">
        <f t="shared" si="647"/>
        <v>0</v>
      </c>
      <c r="V568" t="b">
        <f t="shared" si="647"/>
        <v>0</v>
      </c>
      <c r="W568" t="b">
        <f t="shared" si="647"/>
        <v>0</v>
      </c>
      <c r="X568" t="b">
        <f>IF(M558="",$H558,M558)</f>
        <v>0</v>
      </c>
      <c r="Y568" t="b">
        <f t="shared" si="648"/>
        <v>0</v>
      </c>
      <c r="Z568" t="b">
        <f t="shared" si="648"/>
        <v>0</v>
      </c>
      <c r="AA568" t="b">
        <f t="shared" si="648"/>
        <v>0</v>
      </c>
      <c r="AB568" t="b">
        <f t="shared" si="648"/>
        <v>0</v>
      </c>
      <c r="AC568" t="b">
        <v>0</v>
      </c>
      <c r="AK568" s="9"/>
      <c r="BG568" s="30"/>
    </row>
    <row r="569" spans="1:132" x14ac:dyDescent="0.2">
      <c r="T569" t="b">
        <f t="shared" si="647"/>
        <v>1</v>
      </c>
      <c r="U569" t="b">
        <f t="shared" si="647"/>
        <v>1</v>
      </c>
      <c r="V569" t="b">
        <f t="shared" si="647"/>
        <v>1</v>
      </c>
      <c r="W569" t="b">
        <f t="shared" si="647"/>
        <v>1</v>
      </c>
      <c r="X569" t="b">
        <f>IF(M559="",$H559,M559)</f>
        <v>1</v>
      </c>
      <c r="Y569" t="b">
        <f t="shared" si="648"/>
        <v>1</v>
      </c>
      <c r="Z569" t="b">
        <f t="shared" si="648"/>
        <v>1</v>
      </c>
      <c r="AA569" t="b">
        <f t="shared" si="648"/>
        <v>1</v>
      </c>
      <c r="AB569" t="b">
        <f t="shared" si="648"/>
        <v>1</v>
      </c>
      <c r="AC569" t="b">
        <v>0</v>
      </c>
      <c r="AK569" s="9"/>
      <c r="BG569" s="30"/>
    </row>
    <row r="570" spans="1:132" x14ac:dyDescent="0.2">
      <c r="BG570" s="30"/>
    </row>
    <row r="571" spans="1:132" x14ac:dyDescent="0.2">
      <c r="T571" s="28"/>
      <c r="U571" s="28"/>
      <c r="V571" s="28"/>
      <c r="W571" s="28"/>
      <c r="X571" s="28"/>
      <c r="Y571" s="28"/>
      <c r="Z571" s="28"/>
      <c r="AA571" s="28"/>
      <c r="AB571" s="28"/>
      <c r="AC571" s="28"/>
      <c r="BG571" s="30"/>
    </row>
    <row r="572" spans="1:132" x14ac:dyDescent="0.2">
      <c r="S572" t="str">
        <f>G560</f>
        <v>Q5.5</v>
      </c>
      <c r="T572" t="b">
        <f t="shared" ref="T572:AB572" si="649">IF(I560="",$H560,I560)</f>
        <v>0</v>
      </c>
      <c r="U572" t="b">
        <f t="shared" si="649"/>
        <v>0</v>
      </c>
      <c r="V572" t="b">
        <f t="shared" si="649"/>
        <v>0</v>
      </c>
      <c r="W572" t="b">
        <f t="shared" si="649"/>
        <v>0</v>
      </c>
      <c r="X572" t="b">
        <f t="shared" si="649"/>
        <v>0</v>
      </c>
      <c r="Y572" t="b">
        <f t="shared" si="649"/>
        <v>0</v>
      </c>
      <c r="Z572" t="b">
        <f t="shared" si="649"/>
        <v>0</v>
      </c>
      <c r="AA572" t="b">
        <f t="shared" si="649"/>
        <v>0</v>
      </c>
      <c r="AB572" t="b">
        <f t="shared" si="649"/>
        <v>0</v>
      </c>
      <c r="AC572" t="b">
        <v>0</v>
      </c>
      <c r="BG572" s="30"/>
    </row>
    <row r="573" spans="1:132" x14ac:dyDescent="0.2">
      <c r="T573" t="b">
        <f t="shared" ref="T573:W575" si="650">IF(I561="",$H561,I561)</f>
        <v>0</v>
      </c>
      <c r="U573" t="b">
        <f t="shared" si="650"/>
        <v>0</v>
      </c>
      <c r="V573" t="b">
        <f t="shared" si="650"/>
        <v>0</v>
      </c>
      <c r="W573" t="b">
        <f t="shared" si="650"/>
        <v>0</v>
      </c>
      <c r="X573" t="b">
        <f>IF(M561="",$H561,M561)</f>
        <v>0</v>
      </c>
      <c r="Y573" t="b">
        <f t="shared" ref="Y573:AB575" si="651">IF(N561="",$H561,N561)</f>
        <v>0</v>
      </c>
      <c r="Z573" t="b">
        <f t="shared" si="651"/>
        <v>0</v>
      </c>
      <c r="AA573" t="b">
        <f t="shared" si="651"/>
        <v>0</v>
      </c>
      <c r="AB573" t="b">
        <f t="shared" si="651"/>
        <v>0</v>
      </c>
      <c r="AC573" t="b">
        <v>0</v>
      </c>
      <c r="BG573" s="30"/>
    </row>
    <row r="574" spans="1:132" x14ac:dyDescent="0.2">
      <c r="T574" t="b">
        <f t="shared" si="650"/>
        <v>0</v>
      </c>
      <c r="U574" t="b">
        <f t="shared" si="650"/>
        <v>0</v>
      </c>
      <c r="V574" t="b">
        <f t="shared" si="650"/>
        <v>0</v>
      </c>
      <c r="W574" t="b">
        <f t="shared" si="650"/>
        <v>0</v>
      </c>
      <c r="X574" t="b">
        <f>IF(M562="",$H562,M562)</f>
        <v>0</v>
      </c>
      <c r="Y574" t="b">
        <f t="shared" si="651"/>
        <v>0</v>
      </c>
      <c r="Z574" t="b">
        <f t="shared" si="651"/>
        <v>0</v>
      </c>
      <c r="AA574" t="b">
        <f t="shared" si="651"/>
        <v>0</v>
      </c>
      <c r="AB574" t="b">
        <f t="shared" si="651"/>
        <v>0</v>
      </c>
      <c r="AC574" t="b">
        <v>0</v>
      </c>
      <c r="BG574" s="30"/>
    </row>
    <row r="575" spans="1:132" x14ac:dyDescent="0.2">
      <c r="T575" t="b">
        <f t="shared" si="650"/>
        <v>1</v>
      </c>
      <c r="U575" t="b">
        <f t="shared" si="650"/>
        <v>1</v>
      </c>
      <c r="V575" t="b">
        <f t="shared" si="650"/>
        <v>1</v>
      </c>
      <c r="W575" t="b">
        <f t="shared" si="650"/>
        <v>1</v>
      </c>
      <c r="X575" t="b">
        <f>IF(M563="",$H563,M563)</f>
        <v>1</v>
      </c>
      <c r="Y575" t="b">
        <f t="shared" si="651"/>
        <v>1</v>
      </c>
      <c r="Z575" t="b">
        <f t="shared" si="651"/>
        <v>1</v>
      </c>
      <c r="AA575" t="b">
        <f t="shared" si="651"/>
        <v>1</v>
      </c>
      <c r="AB575" t="b">
        <f t="shared" si="651"/>
        <v>1</v>
      </c>
      <c r="AC575" t="b">
        <v>0</v>
      </c>
      <c r="BG575" s="30"/>
    </row>
    <row r="576" spans="1:132" s="3" customFormat="1" x14ac:dyDescent="0.2">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c r="AY576"/>
      <c r="AZ576"/>
      <c r="BA576"/>
      <c r="BB576"/>
      <c r="BC576"/>
      <c r="BD576"/>
      <c r="BE576"/>
      <c r="BF576"/>
      <c r="BG576" s="30"/>
      <c r="BH576"/>
      <c r="BI576" s="1"/>
      <c r="BJ576"/>
      <c r="BK576"/>
      <c r="BL576"/>
      <c r="BM576"/>
      <c r="BN576"/>
      <c r="BO576"/>
      <c r="BP576"/>
      <c r="BQ576"/>
      <c r="BR576"/>
      <c r="BS576"/>
      <c r="BT576"/>
      <c r="BU576"/>
      <c r="BV576"/>
      <c r="BW576"/>
      <c r="BX576"/>
      <c r="BY576"/>
      <c r="BZ576"/>
      <c r="CA576"/>
      <c r="CB576"/>
      <c r="CC576"/>
      <c r="CD576"/>
      <c r="CE576"/>
      <c r="CF576"/>
      <c r="CG576"/>
      <c r="CH576"/>
      <c r="CI576"/>
      <c r="CJ576"/>
      <c r="CK576"/>
      <c r="CL576"/>
      <c r="CM576"/>
      <c r="CN576"/>
      <c r="CO576"/>
      <c r="CP576"/>
      <c r="CQ576"/>
      <c r="CR576"/>
      <c r="CS576"/>
      <c r="CT576"/>
      <c r="CU576"/>
      <c r="CV576"/>
      <c r="CW576"/>
      <c r="CX576"/>
      <c r="CY576"/>
      <c r="CZ576"/>
      <c r="DA576"/>
      <c r="DB576"/>
      <c r="DC576"/>
      <c r="DD576"/>
      <c r="DE576"/>
      <c r="DF576"/>
      <c r="DG576"/>
      <c r="DH576"/>
      <c r="DI576"/>
      <c r="DJ576"/>
      <c r="DK576"/>
      <c r="DL576"/>
      <c r="DM576"/>
      <c r="DN576"/>
      <c r="DO576"/>
      <c r="DP576"/>
      <c r="DQ576"/>
      <c r="DR576"/>
      <c r="DS576"/>
      <c r="DT576"/>
      <c r="DU576"/>
      <c r="DV576"/>
      <c r="DW576"/>
      <c r="DX576"/>
      <c r="DY576"/>
      <c r="DZ576"/>
      <c r="EA576"/>
      <c r="EB576"/>
    </row>
    <row r="578" spans="1:132" x14ac:dyDescent="0.2">
      <c r="A578" s="3" t="s">
        <v>42</v>
      </c>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10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row>
    <row r="581" spans="1:132" x14ac:dyDescent="0.2">
      <c r="I581" t="s">
        <v>51</v>
      </c>
      <c r="O581" s="369"/>
      <c r="P581" s="369"/>
      <c r="Q581" s="102"/>
      <c r="T581" t="s">
        <v>35</v>
      </c>
      <c r="AG581" s="2" t="s">
        <v>171</v>
      </c>
      <c r="AH581" s="2"/>
      <c r="AI581" s="2"/>
      <c r="AK581" t="s">
        <v>45</v>
      </c>
    </row>
    <row r="582" spans="1:132" x14ac:dyDescent="0.2">
      <c r="B582" t="s">
        <v>15</v>
      </c>
      <c r="F582" t="s">
        <v>33</v>
      </c>
      <c r="H582" t="s">
        <v>34</v>
      </c>
      <c r="I582" t="s">
        <v>0</v>
      </c>
      <c r="J582" t="s">
        <v>1</v>
      </c>
      <c r="K582" t="s">
        <v>2</v>
      </c>
      <c r="L582" t="s">
        <v>7</v>
      </c>
      <c r="M582" t="s">
        <v>350</v>
      </c>
      <c r="N582" t="s">
        <v>3</v>
      </c>
      <c r="O582" t="s">
        <v>4</v>
      </c>
      <c r="P582" t="s">
        <v>5</v>
      </c>
      <c r="Q582" t="s">
        <v>351</v>
      </c>
      <c r="T582" t="str">
        <f t="shared" ref="T582:AB582" si="652">I582</f>
        <v>ISO9001</v>
      </c>
      <c r="U582" t="str">
        <f t="shared" si="652"/>
        <v>ISO14001</v>
      </c>
      <c r="V582" t="str">
        <f t="shared" si="652"/>
        <v>ISO26000</v>
      </c>
      <c r="W582" t="str">
        <f t="shared" si="652"/>
        <v>ISO45001</v>
      </c>
      <c r="X582" t="str">
        <f t="shared" si="652"/>
        <v>ISO50001</v>
      </c>
      <c r="Y582" t="str">
        <f t="shared" si="652"/>
        <v>EMAS</v>
      </c>
      <c r="Z582" t="str">
        <f t="shared" si="652"/>
        <v>RC14001</v>
      </c>
      <c r="AA582" t="str">
        <f t="shared" si="652"/>
        <v>RCMS</v>
      </c>
      <c r="AB582" t="str">
        <f t="shared" si="652"/>
        <v>GHS</v>
      </c>
      <c r="AC582" t="s">
        <v>36</v>
      </c>
      <c r="AE582" t="s">
        <v>43</v>
      </c>
      <c r="AG582" t="str">
        <f>IF(SUM(AG584:AG609)=100,"ok","error")</f>
        <v>ok</v>
      </c>
      <c r="AH582" t="str">
        <f>IF(SUM(AH584:AH609)/COUNT(AG584:AG609)=100,"ok","error")</f>
        <v>ok</v>
      </c>
      <c r="AK582" t="s">
        <v>44</v>
      </c>
      <c r="AL582" t="s">
        <v>6</v>
      </c>
      <c r="AO582" t="s">
        <v>68</v>
      </c>
      <c r="AU582" t="s">
        <v>53</v>
      </c>
      <c r="BF582" t="s">
        <v>67</v>
      </c>
    </row>
    <row r="583" spans="1:132" x14ac:dyDescent="0.2">
      <c r="AL583" s="38">
        <f>(AK584*AG584+AK586*AG586+AK588*AG588+AK590*AG590+AK592*AG592+AG598*AK598+AG600*AK600+AG603*AK603+AG608*AK608)/100</f>
        <v>2.8235294117647056</v>
      </c>
      <c r="AV583" t="str">
        <f t="shared" ref="AV583:BC583" si="653">I582</f>
        <v>ISO9001</v>
      </c>
      <c r="AW583" t="str">
        <f t="shared" si="653"/>
        <v>ISO14001</v>
      </c>
      <c r="AX583" t="str">
        <f t="shared" si="653"/>
        <v>ISO26000</v>
      </c>
      <c r="AY583" t="str">
        <f t="shared" si="653"/>
        <v>ISO45001</v>
      </c>
      <c r="AZ583" t="str">
        <f t="shared" si="653"/>
        <v>ISO50001</v>
      </c>
      <c r="BA583" t="str">
        <f t="shared" si="653"/>
        <v>EMAS</v>
      </c>
      <c r="BB583" t="str">
        <f t="shared" si="653"/>
        <v>RC14001</v>
      </c>
      <c r="BC583" t="str">
        <f t="shared" si="653"/>
        <v>RCMS</v>
      </c>
      <c r="BD583" t="s">
        <v>351</v>
      </c>
    </row>
    <row r="584" spans="1:132" x14ac:dyDescent="0.2">
      <c r="B584" t="str">
        <f>'Chapter 6'!C6</f>
        <v>Q6.1</v>
      </c>
      <c r="C584" s="8">
        <f>IF('Chapter 6'!K7,1,IF('Chapter 6'!K8,2,IF('Chapter 6'!K11,3,IF('Chapter 6'!K12,4,""))))</f>
        <v>3</v>
      </c>
      <c r="D584" s="10" t="s">
        <v>29</v>
      </c>
      <c r="G584" t="str">
        <f>B584</f>
        <v>Q6.1</v>
      </c>
      <c r="H584" t="b">
        <f>'Chapter 6'!K7</f>
        <v>0</v>
      </c>
      <c r="I584" s="11"/>
      <c r="J584" s="11"/>
      <c r="K584" s="11" t="b">
        <v>0</v>
      </c>
      <c r="L584" s="11"/>
      <c r="M584" s="11"/>
      <c r="N584" s="11"/>
      <c r="O584" s="11"/>
      <c r="P584" s="11"/>
      <c r="Q584" s="11"/>
      <c r="S584" t="str">
        <f>G584</f>
        <v>Q6.1</v>
      </c>
      <c r="T584" t="b">
        <f t="shared" ref="T584:AB584" si="654">IF(I584="",$H584,I584)</f>
        <v>0</v>
      </c>
      <c r="U584" t="b">
        <f t="shared" si="654"/>
        <v>0</v>
      </c>
      <c r="V584" t="b">
        <f t="shared" si="654"/>
        <v>0</v>
      </c>
      <c r="W584" t="b">
        <f t="shared" si="654"/>
        <v>0</v>
      </c>
      <c r="X584" t="b">
        <f t="shared" si="654"/>
        <v>0</v>
      </c>
      <c r="Y584" t="b">
        <f t="shared" si="654"/>
        <v>0</v>
      </c>
      <c r="Z584" t="b">
        <f t="shared" si="654"/>
        <v>0</v>
      </c>
      <c r="AA584" t="b">
        <f t="shared" si="654"/>
        <v>0</v>
      </c>
      <c r="AB584" t="b">
        <f t="shared" si="654"/>
        <v>0</v>
      </c>
      <c r="AC584" t="b">
        <v>0</v>
      </c>
      <c r="AE584" t="str">
        <f>'Chapter 6'!B4</f>
        <v>Hodnocení závažnosti</v>
      </c>
      <c r="AG584" s="37">
        <f>1/17*100</f>
        <v>5.8823529411764701</v>
      </c>
      <c r="AH584" s="37"/>
      <c r="AK584" s="9">
        <f>C584</f>
        <v>3</v>
      </c>
      <c r="AO584" t="str">
        <f t="shared" ref="AO584:AO600" si="655">B584</f>
        <v>Q6.1</v>
      </c>
      <c r="AP584" s="12">
        <v>1</v>
      </c>
      <c r="AQ584" t="str">
        <f t="shared" ref="AQ584:AQ600" si="656">IF(C584&lt;AP584,"major issue","ok")</f>
        <v>ok</v>
      </c>
      <c r="AR584">
        <f>IF(AQ584&lt;&gt;"ok",1,0)</f>
        <v>0</v>
      </c>
      <c r="AU584" t="str">
        <f>AO584</f>
        <v>Q6.1</v>
      </c>
      <c r="AV584" s="40" t="str">
        <f t="shared" ref="AV584:BD584" si="657">IF(I584,1,IF(I585,2,IF(I586,3,IF(I587,4,"-"))))</f>
        <v>-</v>
      </c>
      <c r="AW584" s="40" t="str">
        <f t="shared" si="657"/>
        <v>-</v>
      </c>
      <c r="AX584" s="40">
        <f t="shared" si="657"/>
        <v>3</v>
      </c>
      <c r="AY584" s="40" t="str">
        <f t="shared" si="657"/>
        <v>-</v>
      </c>
      <c r="AZ584" s="40" t="str">
        <f t="shared" si="657"/>
        <v>-</v>
      </c>
      <c r="BA584" s="40" t="str">
        <f t="shared" si="657"/>
        <v>-</v>
      </c>
      <c r="BB584" s="40" t="str">
        <f t="shared" si="657"/>
        <v>-</v>
      </c>
      <c r="BC584" s="40" t="str">
        <f t="shared" si="657"/>
        <v>-</v>
      </c>
      <c r="BD584" s="40" t="str">
        <f t="shared" si="657"/>
        <v>-</v>
      </c>
      <c r="BF584" t="str">
        <f>G584</f>
        <v>Q6.1</v>
      </c>
      <c r="BG584" s="30" t="str">
        <f t="shared" ref="BG584:BG647" si="658">CONCATENATE(BF584,BH584)</f>
        <v>Q6.1NEPRAVDA</v>
      </c>
      <c r="BH584" t="b">
        <f t="shared" ref="BH584:BH615" si="659">H584</f>
        <v>0</v>
      </c>
      <c r="BI584" s="1" t="s">
        <v>108</v>
      </c>
      <c r="BL584" t="s">
        <v>549</v>
      </c>
    </row>
    <row r="585" spans="1:132" x14ac:dyDescent="0.2">
      <c r="B585" t="str">
        <f>'Chapter 6'!C16</f>
        <v>Q6.2</v>
      </c>
      <c r="C585" s="8">
        <f>IF('Chapter 6'!K17,1,IF('Chapter 6'!K18,2,IF('Chapter 6'!K19,3,IF('Chapter 6'!K20,4,""))))</f>
        <v>4</v>
      </c>
      <c r="D585" s="10" t="s">
        <v>29</v>
      </c>
      <c r="H585" t="b">
        <f>'Chapter 6'!K8</f>
        <v>0</v>
      </c>
      <c r="I585" s="11"/>
      <c r="J585" s="11"/>
      <c r="K585" s="11" t="b">
        <v>0</v>
      </c>
      <c r="L585" s="11"/>
      <c r="M585" s="11"/>
      <c r="N585" s="11"/>
      <c r="O585" s="11"/>
      <c r="P585" s="11"/>
      <c r="Q585" s="11"/>
      <c r="T585" t="b">
        <f t="shared" ref="T585:W585" si="660">IF(I585="",$H585,I585)</f>
        <v>0</v>
      </c>
      <c r="U585" t="b">
        <f t="shared" si="660"/>
        <v>0</v>
      </c>
      <c r="V585" t="b">
        <f t="shared" si="660"/>
        <v>0</v>
      </c>
      <c r="W585" t="b">
        <f t="shared" si="660"/>
        <v>0</v>
      </c>
      <c r="X585" t="b">
        <f>IF(M585="",$H585,M585)</f>
        <v>0</v>
      </c>
      <c r="Y585" t="b">
        <f t="shared" ref="Y585:AB585" si="661">IF(N585="",$H585,N585)</f>
        <v>0</v>
      </c>
      <c r="Z585" t="b">
        <f t="shared" si="661"/>
        <v>0</v>
      </c>
      <c r="AA585" t="b">
        <f t="shared" si="661"/>
        <v>0</v>
      </c>
      <c r="AB585" t="b">
        <f t="shared" si="661"/>
        <v>0</v>
      </c>
      <c r="AC585" t="b">
        <v>0</v>
      </c>
      <c r="AF585" t="str">
        <f>B584</f>
        <v>Q6.1</v>
      </c>
      <c r="AG585" s="37"/>
      <c r="AH585" s="37">
        <v>100</v>
      </c>
      <c r="AK585" s="9"/>
      <c r="AO585" t="str">
        <f t="shared" si="655"/>
        <v>Q6.2</v>
      </c>
      <c r="AP585" s="12">
        <v>1</v>
      </c>
      <c r="AQ585" t="str">
        <f t="shared" si="656"/>
        <v>ok</v>
      </c>
      <c r="AR585">
        <f t="shared" ref="AR585:AR599" si="662">IF(AQ585&lt;&gt;"ok",1,0)</f>
        <v>0</v>
      </c>
      <c r="AU585" t="str">
        <f t="shared" ref="AU585:AU600" si="663">AO585</f>
        <v>Q6.2</v>
      </c>
      <c r="AV585" s="40" t="str">
        <f t="shared" ref="AV585:BD585" si="664">IF(I588,1,IF(I589,2,IF(I590,3,IF(I591,4,"-"))))</f>
        <v>-</v>
      </c>
      <c r="AW585" s="40" t="str">
        <f t="shared" si="664"/>
        <v>-</v>
      </c>
      <c r="AX585" s="40" t="str">
        <f t="shared" si="664"/>
        <v>-</v>
      </c>
      <c r="AY585" s="40" t="str">
        <f t="shared" si="664"/>
        <v>-</v>
      </c>
      <c r="AZ585" s="40" t="str">
        <f t="shared" si="664"/>
        <v>-</v>
      </c>
      <c r="BA585" s="40" t="str">
        <f t="shared" si="664"/>
        <v>-</v>
      </c>
      <c r="BB585" s="40" t="str">
        <f t="shared" si="664"/>
        <v>-</v>
      </c>
      <c r="BC585" s="40" t="str">
        <f t="shared" si="664"/>
        <v>-</v>
      </c>
      <c r="BD585" s="40" t="str">
        <f t="shared" si="664"/>
        <v>-</v>
      </c>
      <c r="BF585" t="str">
        <f>BF584</f>
        <v>Q6.1</v>
      </c>
      <c r="BG585" s="30" t="str">
        <f t="shared" si="658"/>
        <v>Q6.1NEPRAVDA</v>
      </c>
      <c r="BH585" t="b">
        <f t="shared" si="659"/>
        <v>0</v>
      </c>
      <c r="BI585" s="1" t="s">
        <v>562</v>
      </c>
      <c r="BL585" s="5" t="s">
        <v>550</v>
      </c>
    </row>
    <row r="586" spans="1:132" x14ac:dyDescent="0.2">
      <c r="B586" t="str">
        <f>'Chapter 6'!C24</f>
        <v>Q6.3</v>
      </c>
      <c r="C586" s="8">
        <f>IF('Chapter 6'!K25,1,IF('Chapter 6'!K26,2,IF('Chapter 6'!K27,3,IF('Chapter 6'!K28,4,""))))</f>
        <v>3</v>
      </c>
      <c r="D586" s="10" t="s">
        <v>29</v>
      </c>
      <c r="H586" t="b">
        <f>'Chapter 6'!K11</f>
        <v>1</v>
      </c>
      <c r="I586" s="11"/>
      <c r="J586" s="11"/>
      <c r="K586" s="11" t="b">
        <v>1</v>
      </c>
      <c r="L586" s="11"/>
      <c r="M586" s="11"/>
      <c r="N586" s="11"/>
      <c r="O586" s="11"/>
      <c r="P586" s="11"/>
      <c r="Q586" s="11"/>
      <c r="S586" t="s">
        <v>548</v>
      </c>
      <c r="AE586" t="str">
        <f>'Chapter 6'!B14</f>
        <v>Udržitelný rozvoj</v>
      </c>
      <c r="AG586" s="37">
        <f>1/17*100</f>
        <v>5.8823529411764701</v>
      </c>
      <c r="AH586" s="37"/>
      <c r="AK586" s="9">
        <f>C585</f>
        <v>4</v>
      </c>
      <c r="AO586" t="str">
        <f t="shared" si="655"/>
        <v>Q6.3</v>
      </c>
      <c r="AP586" s="12">
        <v>1</v>
      </c>
      <c r="AQ586" t="str">
        <f t="shared" si="656"/>
        <v>ok</v>
      </c>
      <c r="AR586">
        <f t="shared" si="662"/>
        <v>0</v>
      </c>
      <c r="AU586" t="str">
        <f t="shared" si="663"/>
        <v>Q6.3</v>
      </c>
      <c r="AV586" s="40" t="str">
        <f t="shared" ref="AV586:BD586" si="665">IF(I592,1,IF(I593,2,IF(I594,3,IF(I595,4,"-"))))</f>
        <v>-</v>
      </c>
      <c r="AW586" s="40" t="str">
        <f t="shared" si="665"/>
        <v>-</v>
      </c>
      <c r="AX586" s="40">
        <f t="shared" si="665"/>
        <v>4</v>
      </c>
      <c r="AY586" s="40" t="str">
        <f t="shared" si="665"/>
        <v>-</v>
      </c>
      <c r="AZ586" s="40" t="str">
        <f t="shared" si="665"/>
        <v>-</v>
      </c>
      <c r="BA586" s="40" t="str">
        <f t="shared" si="665"/>
        <v>-</v>
      </c>
      <c r="BB586" s="40" t="str">
        <f t="shared" si="665"/>
        <v>-</v>
      </c>
      <c r="BC586" s="40" t="str">
        <f t="shared" si="665"/>
        <v>-</v>
      </c>
      <c r="BD586" s="40" t="str">
        <f t="shared" si="665"/>
        <v>-</v>
      </c>
      <c r="BF586" t="str">
        <f>BF585</f>
        <v>Q6.1</v>
      </c>
      <c r="BG586" s="30" t="str">
        <f t="shared" si="658"/>
        <v>Q6.1PRAVDA</v>
      </c>
      <c r="BH586" t="b">
        <f t="shared" si="659"/>
        <v>1</v>
      </c>
      <c r="BI586" s="1" t="s">
        <v>109</v>
      </c>
      <c r="BL586" s="5" t="s">
        <v>551</v>
      </c>
    </row>
    <row r="587" spans="1:132" x14ac:dyDescent="0.2">
      <c r="B587" t="str">
        <f>'Chapter 6'!C32</f>
        <v>Q6.4</v>
      </c>
      <c r="C587" s="8">
        <f>IF('Chapter 6'!K33,1,IF('Chapter 6'!K34,2,IF('Chapter 6'!K35,3,IF('Chapter 6'!K36,4,""))))</f>
        <v>2</v>
      </c>
      <c r="D587" s="10" t="s">
        <v>29</v>
      </c>
      <c r="H587" t="b">
        <f>'Chapter 6'!K12</f>
        <v>0</v>
      </c>
      <c r="I587" s="11"/>
      <c r="J587" s="11"/>
      <c r="K587" s="11" t="b">
        <v>0</v>
      </c>
      <c r="L587" s="11"/>
      <c r="M587" s="11"/>
      <c r="N587" s="11"/>
      <c r="O587" s="11"/>
      <c r="P587" s="11"/>
      <c r="Q587" s="11"/>
      <c r="S587" t="s">
        <v>548</v>
      </c>
      <c r="AF587" t="str">
        <f>B585</f>
        <v>Q6.2</v>
      </c>
      <c r="AG587" s="37"/>
      <c r="AH587" s="37">
        <v>100</v>
      </c>
      <c r="AO587" t="str">
        <f t="shared" si="655"/>
        <v>Q6.4</v>
      </c>
      <c r="AP587" s="12">
        <v>1</v>
      </c>
      <c r="AQ587" t="str">
        <f t="shared" si="656"/>
        <v>ok</v>
      </c>
      <c r="AR587">
        <f t="shared" si="662"/>
        <v>0</v>
      </c>
      <c r="AU587" t="str">
        <f t="shared" si="663"/>
        <v>Q6.4</v>
      </c>
      <c r="AV587" s="40" t="str">
        <f t="shared" ref="AV587:BD587" si="666">IF(I596,1,IF(I597,2,IF(I598,3,IF(I599,4,"-"))))</f>
        <v>-</v>
      </c>
      <c r="AW587" s="40" t="str">
        <f t="shared" si="666"/>
        <v>-</v>
      </c>
      <c r="AX587" s="40" t="str">
        <f t="shared" si="666"/>
        <v>-</v>
      </c>
      <c r="AY587" s="40" t="str">
        <f t="shared" si="666"/>
        <v>-</v>
      </c>
      <c r="AZ587" s="40" t="str">
        <f t="shared" si="666"/>
        <v>-</v>
      </c>
      <c r="BA587" s="40" t="str">
        <f t="shared" si="666"/>
        <v>-</v>
      </c>
      <c r="BB587" s="40" t="str">
        <f t="shared" si="666"/>
        <v>-</v>
      </c>
      <c r="BC587" s="40" t="str">
        <f t="shared" si="666"/>
        <v>-</v>
      </c>
      <c r="BD587" s="40" t="str">
        <f t="shared" si="666"/>
        <v>-</v>
      </c>
      <c r="BF587" t="str">
        <f>BF586</f>
        <v>Q6.1</v>
      </c>
      <c r="BG587" s="30" t="str">
        <f t="shared" si="658"/>
        <v>Q6.1NEPRAVDA</v>
      </c>
      <c r="BH587" t="b">
        <f t="shared" si="659"/>
        <v>0</v>
      </c>
      <c r="BI587" s="1" t="s">
        <v>204</v>
      </c>
      <c r="BL587" s="5" t="s">
        <v>552</v>
      </c>
    </row>
    <row r="588" spans="1:132" x14ac:dyDescent="0.2">
      <c r="B588" t="str">
        <f>'Chapter 6'!C40</f>
        <v>Q6.5</v>
      </c>
      <c r="C588" s="8">
        <f>IF('Chapter 6'!K41,1,IF('Chapter 6'!K42,2,IF('Chapter 6'!K43,3,IF('Chapter 6'!K44,4,""))))</f>
        <v>2</v>
      </c>
      <c r="D588" s="10" t="s">
        <v>29</v>
      </c>
      <c r="G588" t="str">
        <f>B585</f>
        <v>Q6.2</v>
      </c>
      <c r="H588" t="b">
        <f>'Chapter 6'!K17</f>
        <v>0</v>
      </c>
      <c r="I588" s="11"/>
      <c r="J588" s="11"/>
      <c r="K588" s="11"/>
      <c r="L588" s="11"/>
      <c r="M588" s="11"/>
      <c r="N588" s="11"/>
      <c r="O588" s="11"/>
      <c r="P588" s="11"/>
      <c r="Q588" s="11"/>
      <c r="T588" t="b">
        <f t="shared" ref="T588:AB589" si="667">IF(I586="",$H586,I586)</f>
        <v>1</v>
      </c>
      <c r="U588" t="b">
        <f t="shared" si="667"/>
        <v>1</v>
      </c>
      <c r="V588" t="b">
        <f t="shared" si="667"/>
        <v>1</v>
      </c>
      <c r="W588" t="b">
        <f t="shared" si="667"/>
        <v>1</v>
      </c>
      <c r="X588" t="b">
        <f t="shared" si="667"/>
        <v>1</v>
      </c>
      <c r="Y588" t="b">
        <f t="shared" si="667"/>
        <v>1</v>
      </c>
      <c r="Z588" t="b">
        <f t="shared" si="667"/>
        <v>1</v>
      </c>
      <c r="AA588" t="b">
        <f t="shared" si="667"/>
        <v>1</v>
      </c>
      <c r="AB588" t="b">
        <f t="shared" si="667"/>
        <v>1</v>
      </c>
      <c r="AC588" t="b">
        <v>0</v>
      </c>
      <c r="AE588" t="str">
        <f>'Chapter 6'!B22</f>
        <v>Komunikace</v>
      </c>
      <c r="AG588" s="37">
        <f>1/17*100</f>
        <v>5.8823529411764701</v>
      </c>
      <c r="AH588" s="37"/>
      <c r="AK588" s="9">
        <f>C586</f>
        <v>3</v>
      </c>
      <c r="AO588" t="str">
        <f t="shared" si="655"/>
        <v>Q6.5</v>
      </c>
      <c r="AP588" s="12">
        <v>1</v>
      </c>
      <c r="AQ588" t="str">
        <f t="shared" si="656"/>
        <v>ok</v>
      </c>
      <c r="AR588">
        <f t="shared" si="662"/>
        <v>0</v>
      </c>
      <c r="AU588" t="str">
        <f t="shared" si="663"/>
        <v>Q6.5</v>
      </c>
      <c r="AV588" s="40" t="str">
        <f t="shared" ref="AV588:BD588" si="668">IF(I600,1,IF(I601,2,IF(I602,3,IF(I603,4,"-"))))</f>
        <v>-</v>
      </c>
      <c r="AW588" s="40" t="str">
        <f t="shared" si="668"/>
        <v>-</v>
      </c>
      <c r="AX588" s="40">
        <f t="shared" si="668"/>
        <v>1</v>
      </c>
      <c r="AY588" s="40" t="str">
        <f t="shared" si="668"/>
        <v>-</v>
      </c>
      <c r="AZ588" s="40" t="str">
        <f t="shared" si="668"/>
        <v>-</v>
      </c>
      <c r="BA588" s="40" t="str">
        <f t="shared" si="668"/>
        <v>-</v>
      </c>
      <c r="BB588" s="40" t="str">
        <f t="shared" si="668"/>
        <v>-</v>
      </c>
      <c r="BC588" s="40" t="str">
        <f t="shared" si="668"/>
        <v>-</v>
      </c>
      <c r="BD588" s="40" t="str">
        <f t="shared" si="668"/>
        <v>-</v>
      </c>
      <c r="BF588" t="str">
        <f>G588</f>
        <v>Q6.2</v>
      </c>
      <c r="BG588" s="30" t="str">
        <f t="shared" si="658"/>
        <v>Q6.2NEPRAVDA</v>
      </c>
      <c r="BH588" t="b">
        <f t="shared" si="659"/>
        <v>0</v>
      </c>
      <c r="BI588" s="1" t="s">
        <v>228</v>
      </c>
      <c r="BL588" t="s">
        <v>553</v>
      </c>
    </row>
    <row r="589" spans="1:132" x14ac:dyDescent="0.2">
      <c r="B589" t="str">
        <f>'Chapter 6'!C46</f>
        <v>Q6.6</v>
      </c>
      <c r="C589" s="8">
        <f>IF('Chapter 6'!K47,1,IF('Chapter 6'!K48,2,IF('Chapter 6'!K49,3,IF('Chapter 6'!K50,4,""))))</f>
        <v>3</v>
      </c>
      <c r="D589" s="10" t="s">
        <v>29</v>
      </c>
      <c r="H589" t="b">
        <f>'Chapter 6'!K18</f>
        <v>0</v>
      </c>
      <c r="I589" s="11"/>
      <c r="J589" s="11"/>
      <c r="K589" s="11"/>
      <c r="L589" s="11"/>
      <c r="M589" s="11"/>
      <c r="N589" s="11"/>
      <c r="O589" s="11"/>
      <c r="P589" s="11"/>
      <c r="Q589" s="11"/>
      <c r="T589" t="b">
        <f t="shared" si="667"/>
        <v>0</v>
      </c>
      <c r="U589" t="b">
        <f t="shared" si="667"/>
        <v>0</v>
      </c>
      <c r="V589" t="b">
        <f t="shared" si="667"/>
        <v>0</v>
      </c>
      <c r="W589" t="b">
        <f t="shared" si="667"/>
        <v>0</v>
      </c>
      <c r="X589" t="b">
        <f t="shared" si="667"/>
        <v>0</v>
      </c>
      <c r="Y589" t="b">
        <f t="shared" si="667"/>
        <v>0</v>
      </c>
      <c r="Z589" t="b">
        <f t="shared" si="667"/>
        <v>0</v>
      </c>
      <c r="AA589" t="b">
        <f t="shared" si="667"/>
        <v>0</v>
      </c>
      <c r="AB589" t="b">
        <f t="shared" si="667"/>
        <v>0</v>
      </c>
      <c r="AC589" t="b">
        <v>0</v>
      </c>
      <c r="AF589" t="str">
        <f>B586</f>
        <v>Q6.3</v>
      </c>
      <c r="AG589" s="37"/>
      <c r="AH589" s="37">
        <v>100</v>
      </c>
      <c r="AK589" s="9"/>
      <c r="AO589" t="str">
        <f t="shared" si="655"/>
        <v>Q6.6</v>
      </c>
      <c r="AP589" s="12">
        <v>1</v>
      </c>
      <c r="AQ589" t="str">
        <f t="shared" si="656"/>
        <v>ok</v>
      </c>
      <c r="AR589">
        <f t="shared" si="662"/>
        <v>0</v>
      </c>
      <c r="AU589" t="str">
        <f t="shared" si="663"/>
        <v>Q6.6</v>
      </c>
      <c r="AV589" s="40" t="str">
        <f t="shared" ref="AV589:BD589" si="669">IF(I604,1,IF(I605,2,IF(I606,3,IF(I607,4,"-"))))</f>
        <v>-</v>
      </c>
      <c r="AW589" s="40" t="str">
        <f t="shared" si="669"/>
        <v>-</v>
      </c>
      <c r="AX589" s="40">
        <f t="shared" si="669"/>
        <v>3</v>
      </c>
      <c r="AY589" s="40" t="str">
        <f t="shared" si="669"/>
        <v>-</v>
      </c>
      <c r="AZ589" s="40" t="str">
        <f t="shared" si="669"/>
        <v>-</v>
      </c>
      <c r="BA589" s="40" t="str">
        <f t="shared" si="669"/>
        <v>-</v>
      </c>
      <c r="BB589" s="40" t="str">
        <f t="shared" si="669"/>
        <v>-</v>
      </c>
      <c r="BC589" s="40" t="str">
        <f t="shared" si="669"/>
        <v>-</v>
      </c>
      <c r="BD589" s="40" t="str">
        <f t="shared" si="669"/>
        <v>-</v>
      </c>
      <c r="BF589" t="str">
        <f>BF588</f>
        <v>Q6.2</v>
      </c>
      <c r="BG589" s="30" t="str">
        <f t="shared" si="658"/>
        <v>Q6.2NEPRAVDA</v>
      </c>
      <c r="BH589" t="b">
        <f t="shared" si="659"/>
        <v>0</v>
      </c>
      <c r="BI589" s="1" t="s">
        <v>509</v>
      </c>
      <c r="BL589" s="5" t="s">
        <v>550</v>
      </c>
    </row>
    <row r="590" spans="1:132" x14ac:dyDescent="0.2">
      <c r="B590" t="str">
        <f>'Chapter 6'!C52</f>
        <v>Q6.7</v>
      </c>
      <c r="C590" s="8">
        <f>IF('Chapter 6'!K53,1,IF('Chapter 6'!K54,2,IF('Chapter 6'!K55,3,IF('Chapter 6'!K56,4,""))))</f>
        <v>4</v>
      </c>
      <c r="D590" s="10" t="s">
        <v>29</v>
      </c>
      <c r="H590" t="b">
        <f>'Chapter 6'!K19</f>
        <v>0</v>
      </c>
      <c r="I590" s="11"/>
      <c r="J590" s="11"/>
      <c r="K590" s="11"/>
      <c r="L590" s="11"/>
      <c r="M590" s="11"/>
      <c r="N590" s="11"/>
      <c r="O590" s="11"/>
      <c r="P590" s="11"/>
      <c r="Q590" s="11"/>
      <c r="AE590" t="str">
        <f>'Chapter 6'!B30</f>
        <v>Udržitelné portfolio</v>
      </c>
      <c r="AG590" s="37">
        <f>1/17*100</f>
        <v>5.8823529411764701</v>
      </c>
      <c r="AH590" s="37"/>
      <c r="AK590" s="9">
        <f>C587</f>
        <v>2</v>
      </c>
      <c r="AO590" t="str">
        <f t="shared" si="655"/>
        <v>Q6.7</v>
      </c>
      <c r="AP590" s="12">
        <v>1</v>
      </c>
      <c r="AQ590" t="str">
        <f t="shared" si="656"/>
        <v>ok</v>
      </c>
      <c r="AR590">
        <f t="shared" si="662"/>
        <v>0</v>
      </c>
      <c r="AU590" t="str">
        <f t="shared" si="663"/>
        <v>Q6.7</v>
      </c>
      <c r="AV590" s="40" t="str">
        <f t="shared" ref="AV590:BD590" si="670">IF(I608,1,IF(I609,2,IF(I610,3,IF(I611,4,"-"))))</f>
        <v>-</v>
      </c>
      <c r="AW590" s="40" t="str">
        <f t="shared" si="670"/>
        <v>-</v>
      </c>
      <c r="AX590" s="40" t="str">
        <f t="shared" si="670"/>
        <v>-</v>
      </c>
      <c r="AY590" s="40" t="str">
        <f t="shared" si="670"/>
        <v>-</v>
      </c>
      <c r="AZ590" s="40" t="str">
        <f t="shared" si="670"/>
        <v>-</v>
      </c>
      <c r="BA590" s="40" t="str">
        <f t="shared" si="670"/>
        <v>-</v>
      </c>
      <c r="BB590" s="40" t="str">
        <f t="shared" si="670"/>
        <v>-</v>
      </c>
      <c r="BC590" s="40" t="str">
        <f t="shared" si="670"/>
        <v>-</v>
      </c>
      <c r="BD590" s="40" t="str">
        <f t="shared" si="670"/>
        <v>-</v>
      </c>
      <c r="BF590" t="str">
        <f>BF589</f>
        <v>Q6.2</v>
      </c>
      <c r="BG590" s="30" t="str">
        <f t="shared" si="658"/>
        <v>Q6.2NEPRAVDA</v>
      </c>
      <c r="BH590" t="b">
        <f t="shared" si="659"/>
        <v>0</v>
      </c>
      <c r="BI590" s="1" t="s">
        <v>229</v>
      </c>
      <c r="BL590" s="5" t="s">
        <v>551</v>
      </c>
    </row>
    <row r="591" spans="1:132" x14ac:dyDescent="0.2">
      <c r="B591" t="str">
        <f>'Chapter 6'!C58</f>
        <v>Q6.8</v>
      </c>
      <c r="C591" s="8">
        <f>IF('Chapter 6'!K59,1,IF('Chapter 6'!K60,2,IF('Chapter 6'!K61,3,IF('Chapter 6'!K62,4,""))))</f>
        <v>3</v>
      </c>
      <c r="D591" s="10" t="s">
        <v>29</v>
      </c>
      <c r="H591" t="b">
        <f>'Chapter 6'!K20</f>
        <v>1</v>
      </c>
      <c r="I591" s="11"/>
      <c r="J591" s="11"/>
      <c r="K591" s="11"/>
      <c r="L591" s="11"/>
      <c r="M591" s="11"/>
      <c r="N591" s="11"/>
      <c r="O591" s="11"/>
      <c r="P591" s="11"/>
      <c r="Q591" s="11"/>
      <c r="AF591" t="str">
        <f>B587</f>
        <v>Q6.4</v>
      </c>
      <c r="AG591" s="37"/>
      <c r="AH591" s="37">
        <v>100</v>
      </c>
      <c r="AK591" s="9"/>
      <c r="AO591" t="str">
        <f t="shared" si="655"/>
        <v>Q6.8</v>
      </c>
      <c r="AP591" s="12">
        <v>1</v>
      </c>
      <c r="AQ591" t="str">
        <f t="shared" si="656"/>
        <v>ok</v>
      </c>
      <c r="AR591">
        <f t="shared" si="662"/>
        <v>0</v>
      </c>
      <c r="AU591" t="str">
        <f t="shared" si="663"/>
        <v>Q6.8</v>
      </c>
      <c r="AV591" s="40" t="str">
        <f t="shared" ref="AV591:BD591" si="671">IF(I612,1,IF(I613,2,IF(I614,3,IF(I615,4,"-"))))</f>
        <v>-</v>
      </c>
      <c r="AW591" s="40" t="str">
        <f t="shared" si="671"/>
        <v>-</v>
      </c>
      <c r="AX591" s="40" t="str">
        <f t="shared" si="671"/>
        <v>-</v>
      </c>
      <c r="AY591" s="40" t="str">
        <f t="shared" si="671"/>
        <v>-</v>
      </c>
      <c r="AZ591" s="40" t="str">
        <f t="shared" si="671"/>
        <v>-</v>
      </c>
      <c r="BA591" s="40" t="str">
        <f t="shared" si="671"/>
        <v>-</v>
      </c>
      <c r="BB591" s="40" t="str">
        <f t="shared" si="671"/>
        <v>-</v>
      </c>
      <c r="BC591" s="40" t="str">
        <f t="shared" si="671"/>
        <v>-</v>
      </c>
      <c r="BD591" s="40" t="str">
        <f t="shared" si="671"/>
        <v>-</v>
      </c>
      <c r="BF591" t="str">
        <f>BF590</f>
        <v>Q6.2</v>
      </c>
      <c r="BG591" s="30" t="str">
        <f t="shared" si="658"/>
        <v>Q6.2PRAVDA</v>
      </c>
      <c r="BH591" t="b">
        <f t="shared" si="659"/>
        <v>1</v>
      </c>
      <c r="BI591" s="1" t="s">
        <v>204</v>
      </c>
      <c r="BL591" s="5" t="s">
        <v>552</v>
      </c>
    </row>
    <row r="592" spans="1:132" x14ac:dyDescent="0.2">
      <c r="B592" t="str">
        <f>'Chapter 6'!C64</f>
        <v>Q6.9</v>
      </c>
      <c r="C592" s="8">
        <f>IF('Chapter 6'!K65,1,IF('Chapter 6'!K66,2,IF('Chapter 6'!K67,3,IF('Chapter 6'!K68,4,""))))</f>
        <v>3</v>
      </c>
      <c r="D592" s="10" t="s">
        <v>29</v>
      </c>
      <c r="G592" t="str">
        <f>B586</f>
        <v>Q6.3</v>
      </c>
      <c r="H592" t="b">
        <f>'Chapter 6'!K25</f>
        <v>0</v>
      </c>
      <c r="I592" s="11"/>
      <c r="J592" s="11"/>
      <c r="K592" s="11" t="b">
        <v>0</v>
      </c>
      <c r="L592" s="11"/>
      <c r="M592" s="11"/>
      <c r="N592" s="11"/>
      <c r="O592" s="11"/>
      <c r="P592" s="11"/>
      <c r="Q592" s="11"/>
      <c r="AE592" t="str">
        <f>'Chapter 6'!B38</f>
        <v xml:space="preserve">Efektivnost zdrojů / oběhové hospodářství
</v>
      </c>
      <c r="AG592" s="37">
        <f>5/17*100</f>
        <v>29.411764705882355</v>
      </c>
      <c r="AH592" s="37"/>
      <c r="AK592" s="9">
        <f>(C588*AH593+C589*AH594+C590*AH595+C591*AH596+C592*AH597)/100</f>
        <v>3</v>
      </c>
      <c r="AO592" t="str">
        <f t="shared" si="655"/>
        <v>Q6.9</v>
      </c>
      <c r="AP592" s="12">
        <v>1</v>
      </c>
      <c r="AQ592" t="str">
        <f t="shared" si="656"/>
        <v>ok</v>
      </c>
      <c r="AR592">
        <f t="shared" si="662"/>
        <v>0</v>
      </c>
      <c r="AU592" t="str">
        <f t="shared" si="663"/>
        <v>Q6.9</v>
      </c>
      <c r="AV592" s="40" t="str">
        <f t="shared" ref="AV592:BD592" si="672">IF(I616,1,IF(I617,2,IF(I618,3,IF(I619,4,"-"))))</f>
        <v>-</v>
      </c>
      <c r="AW592" s="40" t="str">
        <f t="shared" si="672"/>
        <v>-</v>
      </c>
      <c r="AX592" s="40" t="str">
        <f t="shared" si="672"/>
        <v>-</v>
      </c>
      <c r="AY592" s="40" t="str">
        <f t="shared" si="672"/>
        <v>-</v>
      </c>
      <c r="AZ592" s="40" t="str">
        <f t="shared" si="672"/>
        <v>-</v>
      </c>
      <c r="BA592" s="40" t="str">
        <f t="shared" si="672"/>
        <v>-</v>
      </c>
      <c r="BB592" s="40" t="str">
        <f t="shared" si="672"/>
        <v>-</v>
      </c>
      <c r="BC592" s="40" t="str">
        <f t="shared" si="672"/>
        <v>-</v>
      </c>
      <c r="BD592" s="40" t="str">
        <f t="shared" si="672"/>
        <v>-</v>
      </c>
      <c r="BF592" t="str">
        <f>G592</f>
        <v>Q6.3</v>
      </c>
      <c r="BG592" s="30" t="str">
        <f t="shared" si="658"/>
        <v>Q6.3NEPRAVDA</v>
      </c>
      <c r="BH592" t="b">
        <f t="shared" si="659"/>
        <v>0</v>
      </c>
      <c r="BI592" s="1" t="s">
        <v>230</v>
      </c>
      <c r="BJ592" s="1"/>
    </row>
    <row r="593" spans="2:62" x14ac:dyDescent="0.2">
      <c r="B593" t="str">
        <f>'Chapter 6'!C72</f>
        <v>Q6.10</v>
      </c>
      <c r="C593" s="8">
        <f>IF('Chapter 6'!K73,1,IF('Chapter 6'!K74,2,IF('Chapter 6'!K75,3,IF('Chapter 6'!K76,4,""))))</f>
        <v>4</v>
      </c>
      <c r="D593" s="10" t="s">
        <v>29</v>
      </c>
      <c r="H593" t="b">
        <f>'Chapter 6'!K26</f>
        <v>0</v>
      </c>
      <c r="I593" s="11"/>
      <c r="J593" s="11"/>
      <c r="K593" s="11" t="b">
        <v>0</v>
      </c>
      <c r="L593" s="11"/>
      <c r="M593" s="11"/>
      <c r="N593" s="11"/>
      <c r="O593" s="11"/>
      <c r="P593" s="11"/>
      <c r="Q593" s="11"/>
      <c r="T593" s="28"/>
      <c r="U593" s="28"/>
      <c r="V593" s="28"/>
      <c r="W593" s="28"/>
      <c r="X593" s="28"/>
      <c r="Y593" s="28"/>
      <c r="Z593" s="28"/>
      <c r="AA593" s="28"/>
      <c r="AB593" s="28"/>
      <c r="AC593" s="28"/>
      <c r="AF593" t="str">
        <f>B588</f>
        <v>Q6.5</v>
      </c>
      <c r="AG593" s="37"/>
      <c r="AH593" s="37">
        <v>20</v>
      </c>
      <c r="AK593" s="9"/>
      <c r="AO593" t="str">
        <f t="shared" si="655"/>
        <v>Q6.10</v>
      </c>
      <c r="AP593" s="12">
        <v>1</v>
      </c>
      <c r="AQ593" t="str">
        <f t="shared" si="656"/>
        <v>ok</v>
      </c>
      <c r="AR593">
        <f t="shared" si="662"/>
        <v>0</v>
      </c>
      <c r="AU593" t="str">
        <f t="shared" si="663"/>
        <v>Q6.10</v>
      </c>
      <c r="AV593" s="40" t="str">
        <f t="shared" ref="AV593:BD593" si="673">IF(I620,1,IF(I621,2,IF(I622,3,IF(I623,4,"-"))))</f>
        <v>-</v>
      </c>
      <c r="AW593" s="40" t="str">
        <f t="shared" si="673"/>
        <v>-</v>
      </c>
      <c r="AX593" s="40" t="str">
        <f t="shared" si="673"/>
        <v>-</v>
      </c>
      <c r="AY593" s="40" t="str">
        <f t="shared" si="673"/>
        <v>-</v>
      </c>
      <c r="AZ593" s="40" t="str">
        <f t="shared" si="673"/>
        <v>-</v>
      </c>
      <c r="BA593" s="40" t="str">
        <f t="shared" si="673"/>
        <v>-</v>
      </c>
      <c r="BB593" s="40" t="str">
        <f t="shared" si="673"/>
        <v>-</v>
      </c>
      <c r="BC593" s="40" t="str">
        <f t="shared" si="673"/>
        <v>-</v>
      </c>
      <c r="BD593" s="40" t="str">
        <f t="shared" si="673"/>
        <v>-</v>
      </c>
      <c r="BF593" t="str">
        <f>BF592</f>
        <v>Q6.3</v>
      </c>
      <c r="BG593" s="30" t="str">
        <f t="shared" si="658"/>
        <v>Q6.3NEPRAVDA</v>
      </c>
      <c r="BH593" t="b">
        <f t="shared" si="659"/>
        <v>0</v>
      </c>
      <c r="BI593" s="1" t="s">
        <v>231</v>
      </c>
      <c r="BJ593" s="1"/>
    </row>
    <row r="594" spans="2:62" x14ac:dyDescent="0.2">
      <c r="B594" t="str">
        <f>'Chapter 6'!C80</f>
        <v>Q6.11</v>
      </c>
      <c r="C594" s="8">
        <f>IF('Chapter 6'!K81,1,IF('Chapter 6'!K82,2,IF('Chapter 6'!K83,3,IF('Chapter 6'!K84,4,""))))</f>
        <v>2</v>
      </c>
      <c r="D594" s="10" t="s">
        <v>29</v>
      </c>
      <c r="H594" t="b">
        <f>'Chapter 6'!K27</f>
        <v>1</v>
      </c>
      <c r="I594" s="11"/>
      <c r="J594" s="11"/>
      <c r="K594" s="11" t="b">
        <v>0</v>
      </c>
      <c r="L594" s="11"/>
      <c r="M594" s="11"/>
      <c r="N594" s="11"/>
      <c r="O594" s="11"/>
      <c r="P594" s="11"/>
      <c r="Q594" s="11"/>
      <c r="S594" t="str">
        <f>G588</f>
        <v>Q6.2</v>
      </c>
      <c r="T594" t="b">
        <f t="shared" ref="T594:AB597" si="674">IF(I588="",$H588,I588)</f>
        <v>0</v>
      </c>
      <c r="U594" t="b">
        <f t="shared" si="674"/>
        <v>0</v>
      </c>
      <c r="V594" t="b">
        <f t="shared" si="674"/>
        <v>0</v>
      </c>
      <c r="W594" t="b">
        <f t="shared" si="674"/>
        <v>0</v>
      </c>
      <c r="X594" t="b">
        <f t="shared" si="674"/>
        <v>0</v>
      </c>
      <c r="Y594" t="b">
        <f t="shared" si="674"/>
        <v>0</v>
      </c>
      <c r="Z594" t="b">
        <f t="shared" si="674"/>
        <v>0</v>
      </c>
      <c r="AA594" t="b">
        <f t="shared" si="674"/>
        <v>0</v>
      </c>
      <c r="AB594" t="b">
        <f t="shared" si="674"/>
        <v>0</v>
      </c>
      <c r="AC594" t="b">
        <v>0</v>
      </c>
      <c r="AF594" t="str">
        <f>B589</f>
        <v>Q6.6</v>
      </c>
      <c r="AG594" s="37"/>
      <c r="AH594" s="37">
        <v>20</v>
      </c>
      <c r="AK594" s="9"/>
      <c r="AO594" t="str">
        <f t="shared" si="655"/>
        <v>Q6.11</v>
      </c>
      <c r="AP594" s="12">
        <v>1</v>
      </c>
      <c r="AQ594" t="str">
        <f t="shared" si="656"/>
        <v>ok</v>
      </c>
      <c r="AR594">
        <f t="shared" si="662"/>
        <v>0</v>
      </c>
      <c r="AU594" t="str">
        <f t="shared" si="663"/>
        <v>Q6.11</v>
      </c>
      <c r="AV594" s="40" t="str">
        <f t="shared" ref="AV594:BD594" si="675">IF(I624,1,IF(I625,2,IF(I626,3,IF(I627,4,"-"))))</f>
        <v>-</v>
      </c>
      <c r="AW594" s="40" t="str">
        <f t="shared" si="675"/>
        <v>-</v>
      </c>
      <c r="AX594" s="40" t="str">
        <f t="shared" si="675"/>
        <v>-</v>
      </c>
      <c r="AY594" s="40" t="str">
        <f t="shared" si="675"/>
        <v>-</v>
      </c>
      <c r="AZ594" s="40" t="str">
        <f t="shared" si="675"/>
        <v>-</v>
      </c>
      <c r="BA594" s="40" t="str">
        <f t="shared" si="675"/>
        <v>-</v>
      </c>
      <c r="BB594" s="40" t="str">
        <f t="shared" si="675"/>
        <v>-</v>
      </c>
      <c r="BC594" s="40" t="str">
        <f t="shared" si="675"/>
        <v>-</v>
      </c>
      <c r="BD594" s="40" t="str">
        <f t="shared" si="675"/>
        <v>-</v>
      </c>
      <c r="BF594" t="str">
        <f>BF593</f>
        <v>Q6.3</v>
      </c>
      <c r="BG594" s="30" t="str">
        <f t="shared" si="658"/>
        <v>Q6.3PRAVDA</v>
      </c>
      <c r="BH594" t="b">
        <f t="shared" si="659"/>
        <v>1</v>
      </c>
      <c r="BI594" s="1" t="s">
        <v>510</v>
      </c>
    </row>
    <row r="595" spans="2:62" x14ac:dyDescent="0.2">
      <c r="B595" t="str">
        <f>'Chapter 6'!C86</f>
        <v>Q6.12</v>
      </c>
      <c r="C595" s="8">
        <f>IF('Chapter 6'!K87,1,IF('Chapter 6'!K88,2,IF('Chapter 6'!K89,3,IF('Chapter 6'!K90,4,""))))</f>
        <v>3</v>
      </c>
      <c r="D595" s="10" t="s">
        <v>29</v>
      </c>
      <c r="H595" t="b">
        <f>'Chapter 6'!K28</f>
        <v>0</v>
      </c>
      <c r="I595" s="11"/>
      <c r="J595" s="11"/>
      <c r="K595" s="11" t="b">
        <v>1</v>
      </c>
      <c r="L595" s="11"/>
      <c r="M595" s="11"/>
      <c r="N595" s="11"/>
      <c r="O595" s="11"/>
      <c r="P595" s="11"/>
      <c r="Q595" s="11"/>
      <c r="T595" t="b">
        <f t="shared" si="674"/>
        <v>0</v>
      </c>
      <c r="U595" t="b">
        <f t="shared" si="674"/>
        <v>0</v>
      </c>
      <c r="V595" t="b">
        <f t="shared" si="674"/>
        <v>0</v>
      </c>
      <c r="W595" t="b">
        <f t="shared" si="674"/>
        <v>0</v>
      </c>
      <c r="X595" t="b">
        <f t="shared" si="674"/>
        <v>0</v>
      </c>
      <c r="Y595" t="b">
        <f t="shared" si="674"/>
        <v>0</v>
      </c>
      <c r="Z595" t="b">
        <f t="shared" si="674"/>
        <v>0</v>
      </c>
      <c r="AA595" t="b">
        <f t="shared" si="674"/>
        <v>0</v>
      </c>
      <c r="AB595" t="b">
        <f t="shared" si="674"/>
        <v>0</v>
      </c>
      <c r="AC595" t="b">
        <v>0</v>
      </c>
      <c r="AF595" t="str">
        <f>B590</f>
        <v>Q6.7</v>
      </c>
      <c r="AG595" s="37"/>
      <c r="AH595" s="37">
        <v>20</v>
      </c>
      <c r="AK595" s="9"/>
      <c r="AO595" t="str">
        <f t="shared" si="655"/>
        <v>Q6.12</v>
      </c>
      <c r="AP595" s="12">
        <v>2</v>
      </c>
      <c r="AQ595" t="str">
        <f t="shared" si="656"/>
        <v>ok</v>
      </c>
      <c r="AR595">
        <f t="shared" si="662"/>
        <v>0</v>
      </c>
      <c r="AU595" t="str">
        <f t="shared" si="663"/>
        <v>Q6.12</v>
      </c>
      <c r="AV595" s="40" t="str">
        <f t="shared" ref="AV595:BD595" si="676">IF(I628,1,IF(I629,2,IF(I630,3,IF(I631,4,"-"))))</f>
        <v>-</v>
      </c>
      <c r="AW595" s="40" t="str">
        <f t="shared" si="676"/>
        <v>-</v>
      </c>
      <c r="AX595" s="40" t="str">
        <f t="shared" si="676"/>
        <v>-</v>
      </c>
      <c r="AY595" s="40" t="str">
        <f t="shared" si="676"/>
        <v>-</v>
      </c>
      <c r="AZ595" s="40" t="str">
        <f t="shared" si="676"/>
        <v>-</v>
      </c>
      <c r="BA595" s="40" t="str">
        <f t="shared" si="676"/>
        <v>-</v>
      </c>
      <c r="BB595" s="40" t="str">
        <f t="shared" si="676"/>
        <v>-</v>
      </c>
      <c r="BC595" s="40" t="str">
        <f t="shared" si="676"/>
        <v>-</v>
      </c>
      <c r="BD595" s="40" t="str">
        <f t="shared" si="676"/>
        <v>-</v>
      </c>
      <c r="BF595" t="str">
        <f>BF594</f>
        <v>Q6.3</v>
      </c>
      <c r="BG595" s="30" t="str">
        <f t="shared" si="658"/>
        <v>Q6.3NEPRAVDA</v>
      </c>
      <c r="BH595" t="b">
        <f t="shared" si="659"/>
        <v>0</v>
      </c>
      <c r="BI595" s="1" t="s">
        <v>204</v>
      </c>
    </row>
    <row r="596" spans="2:62" x14ac:dyDescent="0.2">
      <c r="B596" t="str">
        <f>'Chapter 6'!C94</f>
        <v>Q6.13</v>
      </c>
      <c r="C596" s="8">
        <f>IF('Chapter 6'!K95,1,IF('Chapter 6'!K96,2,IF('Chapter 6'!K97,3,IF('Chapter 6'!K98,4,""))))</f>
        <v>4</v>
      </c>
      <c r="D596" s="10" t="s">
        <v>29</v>
      </c>
      <c r="G596" t="str">
        <f>B587</f>
        <v>Q6.4</v>
      </c>
      <c r="H596" t="b">
        <f>'Chapter 6'!K33</f>
        <v>0</v>
      </c>
      <c r="I596" s="11"/>
      <c r="J596" s="11"/>
      <c r="K596" s="11"/>
      <c r="L596" s="11"/>
      <c r="M596" s="11"/>
      <c r="N596" s="11"/>
      <c r="O596" s="11"/>
      <c r="P596" s="11"/>
      <c r="Q596" s="11"/>
      <c r="T596" t="b">
        <f t="shared" si="674"/>
        <v>0</v>
      </c>
      <c r="U596" t="b">
        <f t="shared" si="674"/>
        <v>0</v>
      </c>
      <c r="V596" t="b">
        <f t="shared" si="674"/>
        <v>0</v>
      </c>
      <c r="W596" t="b">
        <f t="shared" si="674"/>
        <v>0</v>
      </c>
      <c r="X596" t="b">
        <f t="shared" si="674"/>
        <v>0</v>
      </c>
      <c r="Y596" t="b">
        <f t="shared" si="674"/>
        <v>0</v>
      </c>
      <c r="Z596" t="b">
        <f t="shared" si="674"/>
        <v>0</v>
      </c>
      <c r="AA596" t="b">
        <f t="shared" si="674"/>
        <v>0</v>
      </c>
      <c r="AB596" t="b">
        <f t="shared" si="674"/>
        <v>0</v>
      </c>
      <c r="AC596" t="b">
        <v>0</v>
      </c>
      <c r="AF596" t="str">
        <f>B591</f>
        <v>Q6.8</v>
      </c>
      <c r="AG596" s="37"/>
      <c r="AH596" s="37">
        <v>20</v>
      </c>
      <c r="AK596" s="9"/>
      <c r="AO596" t="str">
        <f t="shared" si="655"/>
        <v>Q6.13</v>
      </c>
      <c r="AP596" s="12">
        <v>1</v>
      </c>
      <c r="AQ596" t="str">
        <f t="shared" si="656"/>
        <v>ok</v>
      </c>
      <c r="AR596">
        <f t="shared" si="662"/>
        <v>0</v>
      </c>
      <c r="AU596" t="str">
        <f t="shared" si="663"/>
        <v>Q6.13</v>
      </c>
      <c r="AV596" s="40" t="str">
        <f t="shared" ref="AV596:BD596" si="677">IF(I632,1,IF(I633,2,IF(I634,3,IF(I635,4,"-"))))</f>
        <v>-</v>
      </c>
      <c r="AW596" s="40" t="str">
        <f t="shared" si="677"/>
        <v>-</v>
      </c>
      <c r="AX596" s="40" t="str">
        <f t="shared" si="677"/>
        <v>-</v>
      </c>
      <c r="AY596" s="40" t="str">
        <f t="shared" si="677"/>
        <v>-</v>
      </c>
      <c r="AZ596" s="40">
        <f t="shared" si="677"/>
        <v>4</v>
      </c>
      <c r="BA596" s="40" t="str">
        <f t="shared" si="677"/>
        <v>-</v>
      </c>
      <c r="BB596" s="40" t="str">
        <f t="shared" si="677"/>
        <v>-</v>
      </c>
      <c r="BC596" s="40" t="str">
        <f t="shared" si="677"/>
        <v>-</v>
      </c>
      <c r="BD596" s="40" t="str">
        <f t="shared" si="677"/>
        <v>-</v>
      </c>
      <c r="BF596" t="str">
        <f>G596</f>
        <v>Q6.4</v>
      </c>
      <c r="BG596" s="30" t="str">
        <f t="shared" si="658"/>
        <v>Q6.4NEPRAVDA</v>
      </c>
      <c r="BH596" t="b">
        <f t="shared" si="659"/>
        <v>0</v>
      </c>
      <c r="BI596" s="1" t="s">
        <v>560</v>
      </c>
    </row>
    <row r="597" spans="2:62" x14ac:dyDescent="0.2">
      <c r="B597" t="str">
        <f>'Chapter 6'!C100</f>
        <v>Q6.14</v>
      </c>
      <c r="C597" s="8">
        <f>IF('Chapter 6'!K101,1,IF('Chapter 6'!K102,2,IF('Chapter 6'!K103,3,IF('Chapter 6'!K104,4,""))))</f>
        <v>3</v>
      </c>
      <c r="D597" s="10" t="s">
        <v>29</v>
      </c>
      <c r="H597" t="b">
        <f>'Chapter 6'!K34</f>
        <v>1</v>
      </c>
      <c r="I597" s="11"/>
      <c r="J597" s="11"/>
      <c r="K597" s="11"/>
      <c r="L597" s="11"/>
      <c r="M597" s="11"/>
      <c r="N597" s="11"/>
      <c r="O597" s="11"/>
      <c r="P597" s="11"/>
      <c r="Q597" s="11"/>
      <c r="T597" t="b">
        <f t="shared" si="674"/>
        <v>1</v>
      </c>
      <c r="U597" t="b">
        <f t="shared" si="674"/>
        <v>1</v>
      </c>
      <c r="V597" t="b">
        <f t="shared" si="674"/>
        <v>1</v>
      </c>
      <c r="W597" t="b">
        <f t="shared" si="674"/>
        <v>1</v>
      </c>
      <c r="X597" t="b">
        <f t="shared" si="674"/>
        <v>1</v>
      </c>
      <c r="Y597" t="b">
        <f t="shared" si="674"/>
        <v>1</v>
      </c>
      <c r="Z597" t="b">
        <f t="shared" si="674"/>
        <v>1</v>
      </c>
      <c r="AA597" t="b">
        <f t="shared" si="674"/>
        <v>1</v>
      </c>
      <c r="AB597" t="b">
        <f t="shared" si="674"/>
        <v>1</v>
      </c>
      <c r="AC597" t="b">
        <v>0</v>
      </c>
      <c r="AF597" t="str">
        <f>B592</f>
        <v>Q6.9</v>
      </c>
      <c r="AG597" s="37"/>
      <c r="AH597" s="37">
        <v>20</v>
      </c>
      <c r="AK597" s="9"/>
      <c r="AO597" t="str">
        <f t="shared" si="655"/>
        <v>Q6.14</v>
      </c>
      <c r="AP597" s="12">
        <v>1</v>
      </c>
      <c r="AQ597" t="str">
        <f t="shared" si="656"/>
        <v>ok</v>
      </c>
      <c r="AR597">
        <f t="shared" si="662"/>
        <v>0</v>
      </c>
      <c r="AU597" t="str">
        <f t="shared" si="663"/>
        <v>Q6.14</v>
      </c>
      <c r="AV597" s="40" t="str">
        <f t="shared" ref="AV597:BD597" si="678">IF(I636,1,IF(I637,2,IF(I638,3,IF(I639,4,"-"))))</f>
        <v>-</v>
      </c>
      <c r="AW597" s="40" t="str">
        <f t="shared" si="678"/>
        <v>-</v>
      </c>
      <c r="AX597" s="40" t="str">
        <f t="shared" si="678"/>
        <v>-</v>
      </c>
      <c r="AY597" s="40" t="str">
        <f t="shared" si="678"/>
        <v>-</v>
      </c>
      <c r="AZ597" s="40" t="str">
        <f t="shared" si="678"/>
        <v>-</v>
      </c>
      <c r="BA597" s="40" t="str">
        <f t="shared" si="678"/>
        <v>-</v>
      </c>
      <c r="BB597" s="40" t="str">
        <f t="shared" si="678"/>
        <v>-</v>
      </c>
      <c r="BC597" s="40" t="str">
        <f t="shared" si="678"/>
        <v>-</v>
      </c>
      <c r="BD597" s="40" t="str">
        <f t="shared" si="678"/>
        <v>-</v>
      </c>
      <c r="BF597" t="str">
        <f>BF596</f>
        <v>Q6.4</v>
      </c>
      <c r="BG597" s="30" t="str">
        <f t="shared" si="658"/>
        <v>Q6.4PRAVDA</v>
      </c>
      <c r="BH597" t="b">
        <f t="shared" si="659"/>
        <v>1</v>
      </c>
      <c r="BI597" s="1" t="s">
        <v>339</v>
      </c>
    </row>
    <row r="598" spans="2:62" x14ac:dyDescent="0.2">
      <c r="B598" t="str">
        <f>'Chapter 6'!C106</f>
        <v>Q6.15</v>
      </c>
      <c r="C598" s="8">
        <f>IF('Chapter 6'!K107,1,IF('Chapter 6'!K108,2,IF('Chapter 6'!K109,3,IF('Chapter 6'!K110,4,""))))</f>
        <v>1</v>
      </c>
      <c r="D598" s="10" t="s">
        <v>29</v>
      </c>
      <c r="H598" t="b">
        <f>'Chapter 6'!K35</f>
        <v>0</v>
      </c>
      <c r="I598" s="11"/>
      <c r="J598" s="11"/>
      <c r="K598" s="11"/>
      <c r="L598" s="11"/>
      <c r="M598" s="11"/>
      <c r="N598" s="11"/>
      <c r="O598" s="11"/>
      <c r="P598" s="11"/>
      <c r="Q598" s="11"/>
      <c r="AE598" t="str">
        <f>'Chapter 6'!B70</f>
        <v xml:space="preserve">Používání vody </v>
      </c>
      <c r="AG598" s="37">
        <f>1/17*100</f>
        <v>5.8823529411764701</v>
      </c>
      <c r="AH598" s="37"/>
      <c r="AK598" s="9">
        <f>C593</f>
        <v>4</v>
      </c>
      <c r="AO598" t="str">
        <f t="shared" si="655"/>
        <v>Q6.15</v>
      </c>
      <c r="AP598" s="12">
        <v>1</v>
      </c>
      <c r="AQ598" t="str">
        <f t="shared" si="656"/>
        <v>ok</v>
      </c>
      <c r="AR598">
        <f t="shared" si="662"/>
        <v>0</v>
      </c>
      <c r="AU598" t="str">
        <f t="shared" si="663"/>
        <v>Q6.15</v>
      </c>
      <c r="AV598" s="40" t="str">
        <f t="shared" ref="AV598:BD598" si="679">IF(I640,1,IF(I641,2,IF(I642,3,IF(I643,4,"-"))))</f>
        <v>-</v>
      </c>
      <c r="AW598" s="40" t="str">
        <f t="shared" si="679"/>
        <v>-</v>
      </c>
      <c r="AX598" s="40" t="str">
        <f t="shared" si="679"/>
        <v>-</v>
      </c>
      <c r="AY598" s="40" t="str">
        <f t="shared" si="679"/>
        <v>-</v>
      </c>
      <c r="AZ598" s="40" t="str">
        <f t="shared" si="679"/>
        <v>-</v>
      </c>
      <c r="BA598" s="40" t="str">
        <f t="shared" si="679"/>
        <v>-</v>
      </c>
      <c r="BB598" s="40" t="str">
        <f t="shared" si="679"/>
        <v>-</v>
      </c>
      <c r="BC598" s="40" t="str">
        <f t="shared" si="679"/>
        <v>-</v>
      </c>
      <c r="BD598" s="40" t="str">
        <f t="shared" si="679"/>
        <v>-</v>
      </c>
      <c r="BF598" t="str">
        <f>BF597</f>
        <v>Q6.4</v>
      </c>
      <c r="BG598" s="30" t="str">
        <f t="shared" si="658"/>
        <v>Q6.4NEPRAVDA</v>
      </c>
      <c r="BH598" t="b">
        <f t="shared" si="659"/>
        <v>0</v>
      </c>
      <c r="BI598" s="1" t="s">
        <v>339</v>
      </c>
    </row>
    <row r="599" spans="2:62" x14ac:dyDescent="0.2">
      <c r="B599" t="str">
        <f>'Chapter 6'!C112</f>
        <v>Q6.16</v>
      </c>
      <c r="C599" s="8">
        <f>IF('Chapter 6'!K113,1,IF('Chapter 6'!K114,2,IF('Chapter 6'!K115,3,IF('Chapter 6'!K116,4,""))))</f>
        <v>2</v>
      </c>
      <c r="D599" s="10" t="s">
        <v>29</v>
      </c>
      <c r="H599" t="b">
        <f>'Chapter 6'!K36</f>
        <v>0</v>
      </c>
      <c r="I599" s="11"/>
      <c r="J599" s="11"/>
      <c r="K599" s="11"/>
      <c r="L599" s="11"/>
      <c r="M599" s="11"/>
      <c r="N599" s="11"/>
      <c r="O599" s="11"/>
      <c r="P599" s="11"/>
      <c r="Q599" s="11"/>
      <c r="T599" s="28"/>
      <c r="U599" s="28"/>
      <c r="V599" s="28"/>
      <c r="W599" s="28"/>
      <c r="X599" s="28"/>
      <c r="Y599" s="28"/>
      <c r="Z599" s="28"/>
      <c r="AA599" s="28"/>
      <c r="AB599" s="28"/>
      <c r="AC599" s="28"/>
      <c r="AF599" t="str">
        <f>B593</f>
        <v>Q6.10</v>
      </c>
      <c r="AG599" s="37"/>
      <c r="AH599" s="37">
        <v>100</v>
      </c>
      <c r="AK599" s="9"/>
      <c r="AO599" t="str">
        <f t="shared" si="655"/>
        <v>Q6.16</v>
      </c>
      <c r="AP599" s="12">
        <v>1</v>
      </c>
      <c r="AQ599" t="str">
        <f t="shared" si="656"/>
        <v>ok</v>
      </c>
      <c r="AR599">
        <f t="shared" si="662"/>
        <v>0</v>
      </c>
      <c r="AU599" t="str">
        <f t="shared" si="663"/>
        <v>Q6.16</v>
      </c>
      <c r="AV599" s="40" t="str">
        <f t="shared" ref="AV599:BD599" si="680">IF(I644,1,IF(I645,2,IF(I646,3,IF(I647,4,"-"))))</f>
        <v>-</v>
      </c>
      <c r="AW599" s="40">
        <f t="shared" si="680"/>
        <v>3</v>
      </c>
      <c r="AX599" s="40">
        <f t="shared" si="680"/>
        <v>3</v>
      </c>
      <c r="AY599" s="40">
        <f t="shared" si="680"/>
        <v>3</v>
      </c>
      <c r="AZ599" s="40" t="str">
        <f t="shared" si="680"/>
        <v>-</v>
      </c>
      <c r="BA599" s="40">
        <f t="shared" si="680"/>
        <v>3</v>
      </c>
      <c r="BB599" s="40">
        <f t="shared" si="680"/>
        <v>3</v>
      </c>
      <c r="BC599" s="40">
        <f t="shared" si="680"/>
        <v>3</v>
      </c>
      <c r="BD599" s="40" t="str">
        <f t="shared" si="680"/>
        <v>-</v>
      </c>
      <c r="BF599" t="str">
        <f>BF598</f>
        <v>Q6.4</v>
      </c>
      <c r="BG599" s="30" t="str">
        <f t="shared" si="658"/>
        <v>Q6.4NEPRAVDA</v>
      </c>
      <c r="BH599" t="b">
        <f t="shared" si="659"/>
        <v>0</v>
      </c>
      <c r="BI599" s="1" t="s">
        <v>339</v>
      </c>
    </row>
    <row r="600" spans="2:62" x14ac:dyDescent="0.2">
      <c r="B600" t="str">
        <f>'Chapter 6'!C120</f>
        <v>Q6.17</v>
      </c>
      <c r="C600" s="8">
        <f>IF('Chapter 6'!K121,1,IF('Chapter 6'!K122,2,IF('Chapter 6'!K123,3,IF('Chapter 6'!K124,4,""))))</f>
        <v>2</v>
      </c>
      <c r="D600" s="10" t="s">
        <v>29</v>
      </c>
      <c r="G600" t="str">
        <f>B588</f>
        <v>Q6.5</v>
      </c>
      <c r="H600" t="b">
        <f>'Chapter 6'!K41</f>
        <v>0</v>
      </c>
      <c r="I600" s="11"/>
      <c r="J600" s="11"/>
      <c r="K600" s="11" t="b">
        <v>1</v>
      </c>
      <c r="L600" s="11"/>
      <c r="M600" s="11"/>
      <c r="N600" s="11"/>
      <c r="O600" s="11"/>
      <c r="P600" s="11"/>
      <c r="Q600" s="11"/>
      <c r="T600" s="28"/>
      <c r="U600" s="28"/>
      <c r="V600" s="28"/>
      <c r="W600" s="28"/>
      <c r="X600" s="28"/>
      <c r="Y600" s="28"/>
      <c r="Z600" s="28"/>
      <c r="AA600" s="28"/>
      <c r="AB600" s="28"/>
      <c r="AC600" s="28"/>
      <c r="AE600" t="str">
        <f>'Chapter 6'!B78</f>
        <v>Využívání půdy a biodiverzita</v>
      </c>
      <c r="AG600" s="37">
        <f>2/17*100</f>
        <v>11.76470588235294</v>
      </c>
      <c r="AH600" s="37"/>
      <c r="AK600" s="9">
        <f>(C594*AH601+C595*AH602)/100</f>
        <v>2.5</v>
      </c>
      <c r="AO600" t="str">
        <f t="shared" si="655"/>
        <v>Q6.17</v>
      </c>
      <c r="AP600" s="12">
        <v>1</v>
      </c>
      <c r="AQ600" t="str">
        <f t="shared" si="656"/>
        <v>ok</v>
      </c>
      <c r="AU600" t="str">
        <f t="shared" si="663"/>
        <v>Q6.17</v>
      </c>
      <c r="AV600" s="40" t="str">
        <f t="shared" ref="AV600:BD600" si="681">IF(I648,1,IF(I649,2,IF(I650,3,IF(I651,4,"-"))))</f>
        <v>-</v>
      </c>
      <c r="AW600" s="40" t="str">
        <f t="shared" si="681"/>
        <v>-</v>
      </c>
      <c r="AX600" s="40" t="str">
        <f t="shared" si="681"/>
        <v>-</v>
      </c>
      <c r="AY600" s="40" t="str">
        <f t="shared" si="681"/>
        <v>-</v>
      </c>
      <c r="AZ600" s="40" t="str">
        <f t="shared" si="681"/>
        <v>-</v>
      </c>
      <c r="BA600" s="40" t="str">
        <f t="shared" si="681"/>
        <v>-</v>
      </c>
      <c r="BB600" s="40" t="str">
        <f t="shared" si="681"/>
        <v>-</v>
      </c>
      <c r="BC600" s="40" t="str">
        <f t="shared" si="681"/>
        <v>-</v>
      </c>
      <c r="BD600" s="40" t="str">
        <f t="shared" si="681"/>
        <v>-</v>
      </c>
      <c r="BF600" t="str">
        <f>G600</f>
        <v>Q6.5</v>
      </c>
      <c r="BG600" s="30" t="str">
        <f t="shared" si="658"/>
        <v>Q6.5NEPRAVDA</v>
      </c>
      <c r="BH600" t="b">
        <f t="shared" si="659"/>
        <v>0</v>
      </c>
      <c r="BI600" s="1" t="s">
        <v>232</v>
      </c>
    </row>
    <row r="601" spans="2:62" x14ac:dyDescent="0.2">
      <c r="C601" s="8"/>
      <c r="H601" t="b">
        <f>'Chapter 6'!K42</f>
        <v>1</v>
      </c>
      <c r="I601" s="11"/>
      <c r="J601" s="11"/>
      <c r="K601" s="11" t="b">
        <v>0</v>
      </c>
      <c r="L601" s="11"/>
      <c r="M601" s="11"/>
      <c r="N601" s="11"/>
      <c r="O601" s="11"/>
      <c r="P601" s="11"/>
      <c r="Q601" s="11"/>
      <c r="T601" s="28"/>
      <c r="U601" s="28"/>
      <c r="V601" s="28"/>
      <c r="W601" s="28"/>
      <c r="X601" s="28"/>
      <c r="Y601" s="28"/>
      <c r="Z601" s="28"/>
      <c r="AA601" s="28"/>
      <c r="AB601" s="28"/>
      <c r="AC601" s="28"/>
      <c r="AF601" t="str">
        <f>B594</f>
        <v>Q6.11</v>
      </c>
      <c r="AG601" s="37"/>
      <c r="AH601" s="37">
        <v>50</v>
      </c>
      <c r="AK601" s="9"/>
      <c r="AP601" s="13"/>
      <c r="AR601" s="281" t="str">
        <f>IF(SUM(AR584:AR599)&gt;0,"Key RC elements are still to be implemented, see tips","")</f>
        <v/>
      </c>
      <c r="BF601" t="str">
        <f>BF600</f>
        <v>Q6.5</v>
      </c>
      <c r="BG601" s="30" t="str">
        <f t="shared" si="658"/>
        <v>Q6.5PRAVDA</v>
      </c>
      <c r="BH601" t="b">
        <f t="shared" si="659"/>
        <v>1</v>
      </c>
      <c r="BI601" s="1" t="s">
        <v>511</v>
      </c>
    </row>
    <row r="602" spans="2:62" x14ac:dyDescent="0.2">
      <c r="C602" s="8"/>
      <c r="H602" t="b">
        <f>'Chapter 6'!K43</f>
        <v>0</v>
      </c>
      <c r="I602" s="11"/>
      <c r="J602" s="11"/>
      <c r="K602" s="11" t="b">
        <v>0</v>
      </c>
      <c r="L602" s="11"/>
      <c r="M602" s="11"/>
      <c r="N602" s="11"/>
      <c r="O602" s="11"/>
      <c r="P602" s="11"/>
      <c r="Q602" s="11"/>
      <c r="S602" t="str">
        <f>G592</f>
        <v>Q6.3</v>
      </c>
      <c r="T602" t="b">
        <f t="shared" ref="T602:AB605" si="682">IF(I592="",$H592,I592)</f>
        <v>0</v>
      </c>
      <c r="U602" t="b">
        <f t="shared" si="682"/>
        <v>0</v>
      </c>
      <c r="V602" t="b">
        <f t="shared" si="682"/>
        <v>0</v>
      </c>
      <c r="W602" t="b">
        <f t="shared" si="682"/>
        <v>0</v>
      </c>
      <c r="X602" t="b">
        <f t="shared" si="682"/>
        <v>0</v>
      </c>
      <c r="Y602" t="b">
        <f t="shared" si="682"/>
        <v>0</v>
      </c>
      <c r="Z602" t="b">
        <f t="shared" si="682"/>
        <v>0</v>
      </c>
      <c r="AA602" t="b">
        <f t="shared" si="682"/>
        <v>0</v>
      </c>
      <c r="AB602" t="b">
        <f t="shared" si="682"/>
        <v>0</v>
      </c>
      <c r="AC602" t="b">
        <v>0</v>
      </c>
      <c r="AF602" t="str">
        <f>B595</f>
        <v>Q6.12</v>
      </c>
      <c r="AG602" s="37"/>
      <c r="AH602" s="37">
        <v>50</v>
      </c>
      <c r="AK602" s="9"/>
      <c r="AP602" s="13"/>
      <c r="BF602" t="str">
        <f>BF601</f>
        <v>Q6.5</v>
      </c>
      <c r="BG602" s="30" t="str">
        <f t="shared" si="658"/>
        <v>Q6.5NEPRAVDA</v>
      </c>
      <c r="BH602" t="b">
        <f t="shared" si="659"/>
        <v>0</v>
      </c>
      <c r="BI602" s="1" t="s">
        <v>512</v>
      </c>
    </row>
    <row r="603" spans="2:62" x14ac:dyDescent="0.2">
      <c r="C603" s="8"/>
      <c r="H603" t="b">
        <f>'Chapter 6'!K44</f>
        <v>0</v>
      </c>
      <c r="I603" s="11"/>
      <c r="J603" s="11"/>
      <c r="K603" s="11" t="b">
        <v>0</v>
      </c>
      <c r="L603" s="11"/>
      <c r="M603" s="11"/>
      <c r="N603" s="11"/>
      <c r="O603" s="11"/>
      <c r="P603" s="11"/>
      <c r="Q603" s="11"/>
      <c r="T603" t="b">
        <f t="shared" si="682"/>
        <v>0</v>
      </c>
      <c r="U603" t="b">
        <f t="shared" si="682"/>
        <v>0</v>
      </c>
      <c r="V603" t="b">
        <f t="shared" si="682"/>
        <v>0</v>
      </c>
      <c r="W603" t="b">
        <f t="shared" si="682"/>
        <v>0</v>
      </c>
      <c r="X603" t="b">
        <f t="shared" si="682"/>
        <v>0</v>
      </c>
      <c r="Y603" t="b">
        <f t="shared" si="682"/>
        <v>0</v>
      </c>
      <c r="Z603" t="b">
        <f t="shared" si="682"/>
        <v>0</v>
      </c>
      <c r="AA603" t="b">
        <f t="shared" si="682"/>
        <v>0</v>
      </c>
      <c r="AB603" t="b">
        <f t="shared" si="682"/>
        <v>0</v>
      </c>
      <c r="AC603" t="b">
        <v>0</v>
      </c>
      <c r="AE603" t="str">
        <f>'Chapter 6'!B92</f>
        <v>Klima a využívání energie</v>
      </c>
      <c r="AG603" s="37">
        <f>4/17*100</f>
        <v>23.52941176470588</v>
      </c>
      <c r="AH603" s="37"/>
      <c r="AK603" s="9">
        <f>(C596*AH604+C597*AH605+C598*AH606+C599*AH607)/100</f>
        <v>2.5</v>
      </c>
      <c r="AP603" s="13"/>
      <c r="BF603" t="str">
        <f>BF602</f>
        <v>Q6.5</v>
      </c>
      <c r="BG603" s="30" t="str">
        <f t="shared" si="658"/>
        <v>Q6.5NEPRAVDA</v>
      </c>
      <c r="BH603" t="b">
        <f t="shared" si="659"/>
        <v>0</v>
      </c>
      <c r="BI603" s="1" t="s">
        <v>204</v>
      </c>
    </row>
    <row r="604" spans="2:62" x14ac:dyDescent="0.2">
      <c r="C604" s="8"/>
      <c r="G604" t="str">
        <f>B589</f>
        <v>Q6.6</v>
      </c>
      <c r="H604" t="b">
        <f>'Chapter 6'!K47</f>
        <v>0</v>
      </c>
      <c r="I604" s="11"/>
      <c r="J604" s="11"/>
      <c r="K604" s="11" t="b">
        <v>0</v>
      </c>
      <c r="L604" s="11"/>
      <c r="M604" s="11"/>
      <c r="N604" s="11"/>
      <c r="O604" s="11"/>
      <c r="P604" s="11"/>
      <c r="Q604" s="11"/>
      <c r="T604" t="b">
        <f t="shared" si="682"/>
        <v>1</v>
      </c>
      <c r="U604" t="b">
        <f t="shared" si="682"/>
        <v>1</v>
      </c>
      <c r="V604" t="b">
        <f t="shared" si="682"/>
        <v>0</v>
      </c>
      <c r="W604" t="b">
        <f t="shared" si="682"/>
        <v>1</v>
      </c>
      <c r="X604" t="b">
        <f t="shared" si="682"/>
        <v>1</v>
      </c>
      <c r="Y604" t="b">
        <f t="shared" si="682"/>
        <v>1</v>
      </c>
      <c r="Z604" t="b">
        <f t="shared" si="682"/>
        <v>1</v>
      </c>
      <c r="AA604" t="b">
        <f t="shared" si="682"/>
        <v>1</v>
      </c>
      <c r="AB604" t="b">
        <f t="shared" si="682"/>
        <v>1</v>
      </c>
      <c r="AC604" t="b">
        <v>0</v>
      </c>
      <c r="AF604" t="str">
        <f>B596</f>
        <v>Q6.13</v>
      </c>
      <c r="AG604" s="37"/>
      <c r="AH604" s="37">
        <v>25</v>
      </c>
      <c r="AP604" s="13"/>
      <c r="BF604" t="str">
        <f>G604</f>
        <v>Q6.6</v>
      </c>
      <c r="BG604" s="30" t="str">
        <f t="shared" si="658"/>
        <v>Q6.6NEPRAVDA</v>
      </c>
      <c r="BH604" t="b">
        <f t="shared" si="659"/>
        <v>0</v>
      </c>
      <c r="BI604" s="1" t="s">
        <v>110</v>
      </c>
    </row>
    <row r="605" spans="2:62" x14ac:dyDescent="0.2">
      <c r="C605" s="8"/>
      <c r="H605" t="b">
        <f>'Chapter 6'!K48</f>
        <v>0</v>
      </c>
      <c r="I605" s="11"/>
      <c r="J605" s="11"/>
      <c r="K605" s="11" t="b">
        <v>0</v>
      </c>
      <c r="L605" s="11"/>
      <c r="M605" s="11"/>
      <c r="N605" s="11"/>
      <c r="O605" s="11"/>
      <c r="P605" s="11"/>
      <c r="Q605" s="11"/>
      <c r="T605" t="b">
        <f t="shared" si="682"/>
        <v>0</v>
      </c>
      <c r="U605" t="b">
        <f t="shared" si="682"/>
        <v>0</v>
      </c>
      <c r="V605" t="b">
        <f t="shared" si="682"/>
        <v>1</v>
      </c>
      <c r="W605" t="b">
        <f t="shared" si="682"/>
        <v>0</v>
      </c>
      <c r="X605" t="b">
        <f t="shared" si="682"/>
        <v>0</v>
      </c>
      <c r="Y605" t="b">
        <f t="shared" si="682"/>
        <v>0</v>
      </c>
      <c r="Z605" t="b">
        <f t="shared" si="682"/>
        <v>0</v>
      </c>
      <c r="AA605" t="b">
        <f t="shared" si="682"/>
        <v>0</v>
      </c>
      <c r="AB605" t="b">
        <f t="shared" si="682"/>
        <v>0</v>
      </c>
      <c r="AC605" t="b">
        <v>0</v>
      </c>
      <c r="AF605" t="str">
        <f>B597</f>
        <v>Q6.14</v>
      </c>
      <c r="AG605" s="37"/>
      <c r="AH605" s="37">
        <v>25</v>
      </c>
      <c r="AK605" s="9"/>
      <c r="AP605" s="13"/>
      <c r="BF605" t="str">
        <f>BF604</f>
        <v>Q6.6</v>
      </c>
      <c r="BG605" s="30" t="str">
        <f t="shared" si="658"/>
        <v>Q6.6NEPRAVDA</v>
      </c>
      <c r="BH605" t="b">
        <f t="shared" si="659"/>
        <v>0</v>
      </c>
      <c r="BI605" s="1" t="s">
        <v>111</v>
      </c>
    </row>
    <row r="606" spans="2:62" x14ac:dyDescent="0.2">
      <c r="C606" s="8"/>
      <c r="H606" t="b">
        <f>'Chapter 6'!K49</f>
        <v>1</v>
      </c>
      <c r="I606" s="11"/>
      <c r="J606" s="11"/>
      <c r="K606" s="11" t="b">
        <v>1</v>
      </c>
      <c r="L606" s="11"/>
      <c r="M606" s="11"/>
      <c r="N606" s="11"/>
      <c r="O606" s="11"/>
      <c r="P606" s="11"/>
      <c r="Q606" s="11"/>
      <c r="AF606" t="str">
        <f>B598</f>
        <v>Q6.15</v>
      </c>
      <c r="AG606" s="37"/>
      <c r="AH606" s="37">
        <v>25</v>
      </c>
      <c r="AK606" s="9"/>
      <c r="AP606" s="13"/>
      <c r="BF606" t="str">
        <f>BF605</f>
        <v>Q6.6</v>
      </c>
      <c r="BG606" s="30" t="str">
        <f t="shared" si="658"/>
        <v>Q6.6PRAVDA</v>
      </c>
      <c r="BH606" t="b">
        <f t="shared" si="659"/>
        <v>1</v>
      </c>
      <c r="BI606" s="1" t="s">
        <v>233</v>
      </c>
    </row>
    <row r="607" spans="2:62" x14ac:dyDescent="0.2">
      <c r="H607" t="b">
        <f>'Chapter 6'!K50</f>
        <v>0</v>
      </c>
      <c r="I607" s="11"/>
      <c r="J607" s="11"/>
      <c r="K607" s="11" t="b">
        <v>0</v>
      </c>
      <c r="L607" s="11"/>
      <c r="M607" s="11"/>
      <c r="N607" s="11"/>
      <c r="O607" s="11"/>
      <c r="P607" s="11"/>
      <c r="Q607" s="11"/>
      <c r="AF607" t="str">
        <f>B599</f>
        <v>Q6.16</v>
      </c>
      <c r="AG607" s="37"/>
      <c r="AH607" s="37">
        <v>25</v>
      </c>
      <c r="AK607" s="9"/>
      <c r="BF607" t="str">
        <f>BF606</f>
        <v>Q6.6</v>
      </c>
      <c r="BG607" s="30" t="str">
        <f t="shared" si="658"/>
        <v>Q6.6NEPRAVDA</v>
      </c>
      <c r="BH607" t="b">
        <f t="shared" si="659"/>
        <v>0</v>
      </c>
      <c r="BI607" s="1" t="s">
        <v>204</v>
      </c>
    </row>
    <row r="608" spans="2:62" x14ac:dyDescent="0.2">
      <c r="G608" t="str">
        <f>B590</f>
        <v>Q6.7</v>
      </c>
      <c r="H608" t="b">
        <f>'Chapter 6'!K53</f>
        <v>0</v>
      </c>
      <c r="I608" s="11"/>
      <c r="J608" s="11"/>
      <c r="K608" s="11"/>
      <c r="L608" s="11"/>
      <c r="M608" s="11"/>
      <c r="N608" s="11"/>
      <c r="O608" s="11"/>
      <c r="P608" s="11"/>
      <c r="Q608" s="11"/>
      <c r="AE608" t="str">
        <f>'Chapter 6'!B118</f>
        <v>Různé</v>
      </c>
      <c r="AG608" s="37">
        <f>1/17*100</f>
        <v>5.8823529411764701</v>
      </c>
      <c r="AH608" s="37"/>
      <c r="AK608" s="9">
        <f>C600</f>
        <v>2</v>
      </c>
      <c r="BF608" t="str">
        <f>G608</f>
        <v>Q6.7</v>
      </c>
      <c r="BG608" s="30" t="str">
        <f t="shared" si="658"/>
        <v>Q6.7NEPRAVDA</v>
      </c>
      <c r="BH608" t="b">
        <f t="shared" si="659"/>
        <v>0</v>
      </c>
      <c r="BI608" s="1" t="s">
        <v>112</v>
      </c>
    </row>
    <row r="609" spans="7:64" x14ac:dyDescent="0.2">
      <c r="H609" t="b">
        <f>'Chapter 6'!K54</f>
        <v>0</v>
      </c>
      <c r="I609" s="11"/>
      <c r="J609" s="11"/>
      <c r="K609" s="11"/>
      <c r="L609" s="11"/>
      <c r="M609" s="11"/>
      <c r="N609" s="11"/>
      <c r="O609" s="11"/>
      <c r="P609" s="11"/>
      <c r="Q609" s="11"/>
      <c r="T609" s="28"/>
      <c r="U609" s="28"/>
      <c r="V609" s="28"/>
      <c r="W609" s="28"/>
      <c r="X609" s="28"/>
      <c r="Y609" s="28"/>
      <c r="Z609" s="28"/>
      <c r="AA609" s="28"/>
      <c r="AB609" s="28"/>
      <c r="AC609" s="28"/>
      <c r="AF609" t="str">
        <f>B600</f>
        <v>Q6.17</v>
      </c>
      <c r="AG609" s="37"/>
      <c r="AH609" s="37">
        <v>100</v>
      </c>
      <c r="AK609" s="9"/>
      <c r="BF609" t="str">
        <f>BF608</f>
        <v>Q6.7</v>
      </c>
      <c r="BG609" s="30" t="str">
        <f t="shared" si="658"/>
        <v>Q6.7NEPRAVDA</v>
      </c>
      <c r="BH609" t="b">
        <f t="shared" si="659"/>
        <v>0</v>
      </c>
      <c r="BI609" s="1" t="s">
        <v>234</v>
      </c>
    </row>
    <row r="610" spans="7:64" x14ac:dyDescent="0.2">
      <c r="H610" t="b">
        <f>'Chapter 6'!K55</f>
        <v>0</v>
      </c>
      <c r="I610" s="11"/>
      <c r="J610" s="11"/>
      <c r="K610" s="11"/>
      <c r="L610" s="11"/>
      <c r="M610" s="11"/>
      <c r="N610" s="11"/>
      <c r="O610" s="11"/>
      <c r="P610" s="11"/>
      <c r="Q610" s="11"/>
      <c r="S610" t="str">
        <f>G596</f>
        <v>Q6.4</v>
      </c>
      <c r="T610" t="b">
        <f t="shared" ref="T610:AB613" si="683">IF(I596="",$H596,I596)</f>
        <v>0</v>
      </c>
      <c r="U610" t="b">
        <f t="shared" si="683"/>
        <v>0</v>
      </c>
      <c r="V610" t="b">
        <f t="shared" si="683"/>
        <v>0</v>
      </c>
      <c r="W610" t="b">
        <f t="shared" si="683"/>
        <v>0</v>
      </c>
      <c r="X610" t="b">
        <f t="shared" si="683"/>
        <v>0</v>
      </c>
      <c r="Y610" t="b">
        <f t="shared" si="683"/>
        <v>0</v>
      </c>
      <c r="Z610" t="b">
        <f t="shared" si="683"/>
        <v>0</v>
      </c>
      <c r="AA610" t="b">
        <f t="shared" si="683"/>
        <v>0</v>
      </c>
      <c r="AB610" t="b">
        <f t="shared" si="683"/>
        <v>0</v>
      </c>
      <c r="AC610" t="b">
        <v>0</v>
      </c>
      <c r="BF610" t="str">
        <f>BF609</f>
        <v>Q6.7</v>
      </c>
      <c r="BG610" s="30" t="str">
        <f t="shared" si="658"/>
        <v>Q6.7NEPRAVDA</v>
      </c>
      <c r="BH610" t="b">
        <f t="shared" si="659"/>
        <v>0</v>
      </c>
      <c r="BI610" s="1" t="s">
        <v>235</v>
      </c>
    </row>
    <row r="611" spans="7:64" x14ac:dyDescent="0.2">
      <c r="H611" t="b">
        <f>'Chapter 6'!K56</f>
        <v>1</v>
      </c>
      <c r="I611" s="11"/>
      <c r="J611" s="11"/>
      <c r="K611" s="11"/>
      <c r="L611" s="11"/>
      <c r="M611" s="11"/>
      <c r="N611" s="11"/>
      <c r="O611" s="11"/>
      <c r="P611" s="11"/>
      <c r="Q611" s="11"/>
      <c r="T611" t="b">
        <f t="shared" si="683"/>
        <v>1</v>
      </c>
      <c r="U611" t="b">
        <f t="shared" si="683"/>
        <v>1</v>
      </c>
      <c r="V611" t="b">
        <f t="shared" si="683"/>
        <v>1</v>
      </c>
      <c r="W611" t="b">
        <f t="shared" si="683"/>
        <v>1</v>
      </c>
      <c r="X611" t="b">
        <f t="shared" si="683"/>
        <v>1</v>
      </c>
      <c r="Y611" t="b">
        <f t="shared" si="683"/>
        <v>1</v>
      </c>
      <c r="Z611" t="b">
        <f t="shared" si="683"/>
        <v>1</v>
      </c>
      <c r="AA611" t="b">
        <f t="shared" si="683"/>
        <v>1</v>
      </c>
      <c r="AB611" t="b">
        <f t="shared" si="683"/>
        <v>1</v>
      </c>
      <c r="AC611" t="b">
        <v>0</v>
      </c>
      <c r="BF611" t="str">
        <f>BF610</f>
        <v>Q6.7</v>
      </c>
      <c r="BG611" s="30" t="str">
        <f t="shared" si="658"/>
        <v>Q6.7PRAVDA</v>
      </c>
      <c r="BH611" t="b">
        <f t="shared" si="659"/>
        <v>1</v>
      </c>
      <c r="BI611" s="1" t="s">
        <v>204</v>
      </c>
    </row>
    <row r="612" spans="7:64" x14ac:dyDescent="0.2">
      <c r="G612" t="str">
        <f>B591</f>
        <v>Q6.8</v>
      </c>
      <c r="H612" t="b">
        <f>'Chapter 6'!K59</f>
        <v>0</v>
      </c>
      <c r="I612" s="11"/>
      <c r="J612" s="11"/>
      <c r="K612" s="11"/>
      <c r="L612" s="11"/>
      <c r="M612" s="11"/>
      <c r="N612" s="11"/>
      <c r="O612" s="11"/>
      <c r="P612" s="11"/>
      <c r="Q612" s="11"/>
      <c r="T612" t="b">
        <f t="shared" si="683"/>
        <v>0</v>
      </c>
      <c r="U612" t="b">
        <f t="shared" si="683"/>
        <v>0</v>
      </c>
      <c r="V612" t="b">
        <f t="shared" si="683"/>
        <v>0</v>
      </c>
      <c r="W612" t="b">
        <f t="shared" si="683"/>
        <v>0</v>
      </c>
      <c r="X612" t="b">
        <f t="shared" si="683"/>
        <v>0</v>
      </c>
      <c r="Y612" t="b">
        <f t="shared" si="683"/>
        <v>0</v>
      </c>
      <c r="Z612" t="b">
        <f t="shared" si="683"/>
        <v>0</v>
      </c>
      <c r="AA612" t="b">
        <f t="shared" si="683"/>
        <v>0</v>
      </c>
      <c r="AB612" t="b">
        <f t="shared" si="683"/>
        <v>0</v>
      </c>
      <c r="AC612" t="b">
        <v>0</v>
      </c>
      <c r="BF612" t="str">
        <f>G612</f>
        <v>Q6.8</v>
      </c>
      <c r="BG612" s="30" t="str">
        <f t="shared" si="658"/>
        <v>Q6.8NEPRAVDA</v>
      </c>
      <c r="BH612" t="b">
        <f t="shared" si="659"/>
        <v>0</v>
      </c>
      <c r="BI612" s="1" t="s">
        <v>332</v>
      </c>
    </row>
    <row r="613" spans="7:64" x14ac:dyDescent="0.2">
      <c r="H613" t="b">
        <f>'Chapter 6'!K60</f>
        <v>0</v>
      </c>
      <c r="I613" s="11"/>
      <c r="J613" s="11"/>
      <c r="K613" s="11"/>
      <c r="L613" s="11"/>
      <c r="M613" s="11"/>
      <c r="N613" s="11"/>
      <c r="O613" s="11"/>
      <c r="P613" s="11"/>
      <c r="Q613" s="11"/>
      <c r="T613" t="b">
        <f t="shared" si="683"/>
        <v>0</v>
      </c>
      <c r="U613" t="b">
        <f t="shared" si="683"/>
        <v>0</v>
      </c>
      <c r="V613" t="b">
        <f t="shared" si="683"/>
        <v>0</v>
      </c>
      <c r="W613" t="b">
        <f t="shared" si="683"/>
        <v>0</v>
      </c>
      <c r="X613" t="b">
        <f t="shared" si="683"/>
        <v>0</v>
      </c>
      <c r="Y613" t="b">
        <f t="shared" si="683"/>
        <v>0</v>
      </c>
      <c r="Z613" t="b">
        <f t="shared" si="683"/>
        <v>0</v>
      </c>
      <c r="AA613" t="b">
        <f t="shared" si="683"/>
        <v>0</v>
      </c>
      <c r="AB613" t="b">
        <f t="shared" si="683"/>
        <v>0</v>
      </c>
      <c r="AC613" t="b">
        <v>0</v>
      </c>
      <c r="BF613" t="str">
        <f>BF612</f>
        <v>Q6.8</v>
      </c>
      <c r="BG613" s="30" t="str">
        <f t="shared" si="658"/>
        <v>Q6.8NEPRAVDA</v>
      </c>
      <c r="BH613" t="b">
        <f t="shared" si="659"/>
        <v>0</v>
      </c>
      <c r="BI613" s="1" t="s">
        <v>333</v>
      </c>
    </row>
    <row r="614" spans="7:64" x14ac:dyDescent="0.2">
      <c r="H614" t="b">
        <f>'Chapter 6'!K61</f>
        <v>1</v>
      </c>
      <c r="I614" s="11"/>
      <c r="J614" s="11"/>
      <c r="K614" s="11"/>
      <c r="L614" s="11"/>
      <c r="M614" s="11"/>
      <c r="N614" s="11"/>
      <c r="O614" s="11"/>
      <c r="P614" s="11"/>
      <c r="Q614" s="11"/>
      <c r="BF614" t="str">
        <f>BF613</f>
        <v>Q6.8</v>
      </c>
      <c r="BG614" s="30" t="str">
        <f t="shared" si="658"/>
        <v>Q6.8PRAVDA</v>
      </c>
      <c r="BH614" t="b">
        <f t="shared" si="659"/>
        <v>1</v>
      </c>
      <c r="BI614" s="1" t="s">
        <v>236</v>
      </c>
    </row>
    <row r="615" spans="7:64" x14ac:dyDescent="0.2">
      <c r="H615" t="b">
        <f>'Chapter 6'!K62</f>
        <v>0</v>
      </c>
      <c r="I615" s="11"/>
      <c r="J615" s="11"/>
      <c r="K615" s="11"/>
      <c r="L615" s="11"/>
      <c r="M615" s="11"/>
      <c r="N615" s="11"/>
      <c r="O615" s="11"/>
      <c r="P615" s="11"/>
      <c r="Q615" s="11"/>
      <c r="BF615" t="str">
        <f>BF614</f>
        <v>Q6.8</v>
      </c>
      <c r="BG615" s="30" t="str">
        <f t="shared" si="658"/>
        <v>Q6.8NEPRAVDA</v>
      </c>
      <c r="BH615" t="b">
        <f t="shared" si="659"/>
        <v>0</v>
      </c>
      <c r="BI615" s="1" t="s">
        <v>204</v>
      </c>
    </row>
    <row r="616" spans="7:64" x14ac:dyDescent="0.2">
      <c r="G616" t="str">
        <f>B592</f>
        <v>Q6.9</v>
      </c>
      <c r="H616" t="b">
        <f>'Chapter 6'!K65</f>
        <v>0</v>
      </c>
      <c r="I616" s="11"/>
      <c r="J616" s="11"/>
      <c r="K616" s="11"/>
      <c r="L616" s="11"/>
      <c r="M616" s="11"/>
      <c r="N616" s="11"/>
      <c r="O616" s="11"/>
      <c r="P616" s="11"/>
      <c r="Q616" s="11"/>
      <c r="BF616" t="str">
        <f>G616</f>
        <v>Q6.9</v>
      </c>
      <c r="BG616" s="30" t="str">
        <f t="shared" si="658"/>
        <v>Q6.9NEPRAVDA</v>
      </c>
      <c r="BH616" t="b">
        <f t="shared" ref="BH616:BH651" si="684">H616</f>
        <v>0</v>
      </c>
      <c r="BI616" s="1" t="s">
        <v>237</v>
      </c>
    </row>
    <row r="617" spans="7:64" x14ac:dyDescent="0.2">
      <c r="H617" t="b">
        <f>'Chapter 6'!K66</f>
        <v>0</v>
      </c>
      <c r="I617" s="11"/>
      <c r="J617" s="11"/>
      <c r="K617" s="11"/>
      <c r="L617" s="11"/>
      <c r="M617" s="11"/>
      <c r="N617" s="11"/>
      <c r="O617" s="11"/>
      <c r="P617" s="11"/>
      <c r="Q617" s="11"/>
      <c r="T617" s="28"/>
      <c r="U617" s="28"/>
      <c r="V617" s="28"/>
      <c r="W617" s="28"/>
      <c r="X617" s="28"/>
      <c r="Y617" s="28"/>
      <c r="Z617" s="28"/>
      <c r="AA617" s="28"/>
      <c r="AB617" s="28"/>
      <c r="AC617" s="28"/>
      <c r="BF617" t="str">
        <f>BF616</f>
        <v>Q6.9</v>
      </c>
      <c r="BG617" s="30" t="str">
        <f t="shared" si="658"/>
        <v>Q6.9NEPRAVDA</v>
      </c>
      <c r="BH617" t="b">
        <f t="shared" si="684"/>
        <v>0</v>
      </c>
      <c r="BI617" s="1" t="s">
        <v>334</v>
      </c>
    </row>
    <row r="618" spans="7:64" x14ac:dyDescent="0.2">
      <c r="H618" t="b">
        <f>'Chapter 6'!K67</f>
        <v>1</v>
      </c>
      <c r="I618" s="11"/>
      <c r="J618" s="11"/>
      <c r="K618" s="11"/>
      <c r="L618" s="11"/>
      <c r="M618" s="11"/>
      <c r="N618" s="11"/>
      <c r="O618" s="11"/>
      <c r="P618" s="11"/>
      <c r="Q618" s="11"/>
      <c r="S618" t="str">
        <f>G600</f>
        <v>Q6.5</v>
      </c>
      <c r="T618" t="b">
        <f t="shared" ref="T618:AB621" si="685">IF(I600="",$H600,I600)</f>
        <v>0</v>
      </c>
      <c r="U618" t="b">
        <f t="shared" si="685"/>
        <v>0</v>
      </c>
      <c r="V618" t="b">
        <f t="shared" si="685"/>
        <v>1</v>
      </c>
      <c r="W618" t="b">
        <f t="shared" si="685"/>
        <v>0</v>
      </c>
      <c r="X618" t="b">
        <f t="shared" si="685"/>
        <v>0</v>
      </c>
      <c r="Y618" t="b">
        <f t="shared" si="685"/>
        <v>0</v>
      </c>
      <c r="Z618" t="b">
        <f t="shared" si="685"/>
        <v>0</v>
      </c>
      <c r="AA618" t="b">
        <f t="shared" si="685"/>
        <v>0</v>
      </c>
      <c r="AB618" t="b">
        <f t="shared" si="685"/>
        <v>0</v>
      </c>
      <c r="AC618" t="b">
        <v>0</v>
      </c>
      <c r="BF618" t="str">
        <f t="shared" ref="BF618:BF619" si="686">BF617</f>
        <v>Q6.9</v>
      </c>
      <c r="BG618" s="30" t="str">
        <f t="shared" si="658"/>
        <v>Q6.9PRAVDA</v>
      </c>
      <c r="BH618" t="b">
        <f t="shared" si="684"/>
        <v>1</v>
      </c>
      <c r="BI618" s="1" t="s">
        <v>238</v>
      </c>
    </row>
    <row r="619" spans="7:64" x14ac:dyDescent="0.2">
      <c r="H619" t="b">
        <f>'Chapter 6'!K68</f>
        <v>0</v>
      </c>
      <c r="I619" s="11"/>
      <c r="J619" s="11"/>
      <c r="K619" s="11"/>
      <c r="L619" s="11"/>
      <c r="M619" s="11"/>
      <c r="N619" s="11"/>
      <c r="O619" s="11"/>
      <c r="P619" s="11"/>
      <c r="Q619" s="11"/>
      <c r="T619" t="b">
        <f t="shared" si="685"/>
        <v>1</v>
      </c>
      <c r="U619" t="b">
        <f t="shared" si="685"/>
        <v>1</v>
      </c>
      <c r="V619" t="b">
        <f t="shared" si="685"/>
        <v>0</v>
      </c>
      <c r="W619" t="b">
        <f t="shared" si="685"/>
        <v>1</v>
      </c>
      <c r="X619" t="b">
        <f t="shared" si="685"/>
        <v>1</v>
      </c>
      <c r="Y619" t="b">
        <f t="shared" si="685"/>
        <v>1</v>
      </c>
      <c r="Z619" t="b">
        <f t="shared" si="685"/>
        <v>1</v>
      </c>
      <c r="AA619" t="b">
        <f t="shared" si="685"/>
        <v>1</v>
      </c>
      <c r="AB619" t="b">
        <f t="shared" si="685"/>
        <v>1</v>
      </c>
      <c r="AC619" t="b">
        <v>0</v>
      </c>
      <c r="BF619" t="str">
        <f t="shared" si="686"/>
        <v>Q6.9</v>
      </c>
      <c r="BG619" s="30" t="str">
        <f t="shared" si="658"/>
        <v>Q6.9NEPRAVDA</v>
      </c>
      <c r="BH619" t="b">
        <f t="shared" si="684"/>
        <v>0</v>
      </c>
      <c r="BI619" s="1" t="s">
        <v>204</v>
      </c>
    </row>
    <row r="620" spans="7:64" x14ac:dyDescent="0.2">
      <c r="G620" t="str">
        <f>B593</f>
        <v>Q6.10</v>
      </c>
      <c r="H620" t="b">
        <f>'Chapter 6'!K73</f>
        <v>0</v>
      </c>
      <c r="I620" s="11"/>
      <c r="J620" s="11"/>
      <c r="K620" s="11"/>
      <c r="L620" s="11"/>
      <c r="M620" s="11"/>
      <c r="N620" s="11"/>
      <c r="O620" s="11"/>
      <c r="P620" s="11"/>
      <c r="Q620" s="11"/>
      <c r="T620" t="b">
        <f t="shared" si="685"/>
        <v>0</v>
      </c>
      <c r="U620" t="b">
        <f t="shared" si="685"/>
        <v>0</v>
      </c>
      <c r="V620" t="b">
        <f t="shared" si="685"/>
        <v>0</v>
      </c>
      <c r="W620" t="b">
        <f t="shared" si="685"/>
        <v>0</v>
      </c>
      <c r="X620" t="b">
        <f t="shared" si="685"/>
        <v>0</v>
      </c>
      <c r="Y620" t="b">
        <f t="shared" si="685"/>
        <v>0</v>
      </c>
      <c r="Z620" t="b">
        <f t="shared" si="685"/>
        <v>0</v>
      </c>
      <c r="AA620" t="b">
        <f t="shared" si="685"/>
        <v>0</v>
      </c>
      <c r="AB620" t="b">
        <f t="shared" si="685"/>
        <v>0</v>
      </c>
      <c r="AC620" t="b">
        <v>0</v>
      </c>
      <c r="BF620" t="str">
        <f>G620</f>
        <v>Q6.10</v>
      </c>
      <c r="BG620" s="30" t="str">
        <f t="shared" si="658"/>
        <v>Q6.10NEPRAVDA</v>
      </c>
      <c r="BH620" t="b">
        <f t="shared" si="684"/>
        <v>0</v>
      </c>
      <c r="BI620" s="1" t="s">
        <v>513</v>
      </c>
      <c r="BL620" t="s">
        <v>554</v>
      </c>
    </row>
    <row r="621" spans="7:64" x14ac:dyDescent="0.2">
      <c r="H621" t="b">
        <f>'Chapter 6'!K74</f>
        <v>0</v>
      </c>
      <c r="I621" s="11"/>
      <c r="J621" s="11"/>
      <c r="K621" s="11"/>
      <c r="L621" s="11"/>
      <c r="M621" s="11"/>
      <c r="N621" s="11"/>
      <c r="O621" s="11"/>
      <c r="P621" s="11"/>
      <c r="Q621" s="11"/>
      <c r="T621" t="b">
        <f t="shared" si="685"/>
        <v>0</v>
      </c>
      <c r="U621" t="b">
        <f t="shared" si="685"/>
        <v>0</v>
      </c>
      <c r="V621" t="b">
        <f t="shared" si="685"/>
        <v>0</v>
      </c>
      <c r="W621" t="b">
        <f t="shared" si="685"/>
        <v>0</v>
      </c>
      <c r="X621" t="b">
        <f t="shared" si="685"/>
        <v>0</v>
      </c>
      <c r="Y621" t="b">
        <f t="shared" si="685"/>
        <v>0</v>
      </c>
      <c r="Z621" t="b">
        <f t="shared" si="685"/>
        <v>0</v>
      </c>
      <c r="AA621" t="b">
        <f t="shared" si="685"/>
        <v>0</v>
      </c>
      <c r="AB621" t="b">
        <f t="shared" si="685"/>
        <v>0</v>
      </c>
      <c r="AC621" t="b">
        <v>0</v>
      </c>
      <c r="BF621" t="str">
        <f>BF620</f>
        <v>Q6.10</v>
      </c>
      <c r="BG621" s="30" t="str">
        <f t="shared" si="658"/>
        <v>Q6.10NEPRAVDA</v>
      </c>
      <c r="BH621" t="b">
        <f t="shared" si="684"/>
        <v>0</v>
      </c>
      <c r="BI621" s="1" t="s">
        <v>340</v>
      </c>
      <c r="BL621" s="5" t="s">
        <v>555</v>
      </c>
    </row>
    <row r="622" spans="7:64" x14ac:dyDescent="0.2">
      <c r="H622" t="b">
        <f>'Chapter 6'!K75</f>
        <v>0</v>
      </c>
      <c r="I622" s="11"/>
      <c r="J622" s="11"/>
      <c r="K622" s="11"/>
      <c r="L622" s="11"/>
      <c r="M622" s="11"/>
      <c r="N622" s="11"/>
      <c r="O622" s="11"/>
      <c r="P622" s="11"/>
      <c r="Q622" s="11"/>
      <c r="BF622" t="str">
        <f>BF621</f>
        <v>Q6.10</v>
      </c>
      <c r="BG622" s="30" t="str">
        <f t="shared" si="658"/>
        <v>Q6.10NEPRAVDA</v>
      </c>
      <c r="BH622" t="b">
        <f t="shared" si="684"/>
        <v>0</v>
      </c>
      <c r="BI622" s="1" t="s">
        <v>341</v>
      </c>
      <c r="BL622" s="5" t="s">
        <v>556</v>
      </c>
    </row>
    <row r="623" spans="7:64" x14ac:dyDescent="0.2">
      <c r="H623" t="b">
        <f>'Chapter 6'!K76</f>
        <v>1</v>
      </c>
      <c r="I623" s="11"/>
      <c r="J623" s="11"/>
      <c r="K623" s="11"/>
      <c r="L623" s="11"/>
      <c r="M623" s="11"/>
      <c r="N623" s="11"/>
      <c r="O623" s="11"/>
      <c r="P623" s="11"/>
      <c r="Q623" s="11"/>
      <c r="BF623" t="str">
        <f>BF622</f>
        <v>Q6.10</v>
      </c>
      <c r="BG623" s="30" t="str">
        <f t="shared" si="658"/>
        <v>Q6.10PRAVDA</v>
      </c>
      <c r="BH623" t="b">
        <f t="shared" si="684"/>
        <v>1</v>
      </c>
      <c r="BI623" s="1" t="s">
        <v>204</v>
      </c>
    </row>
    <row r="624" spans="7:64" x14ac:dyDescent="0.2">
      <c r="G624" t="str">
        <f>B594</f>
        <v>Q6.11</v>
      </c>
      <c r="H624" t="b">
        <f>'Chapter 6'!K81</f>
        <v>0</v>
      </c>
      <c r="I624" s="11"/>
      <c r="J624" s="11"/>
      <c r="K624" s="11"/>
      <c r="L624" s="11"/>
      <c r="M624" s="11"/>
      <c r="N624" s="11"/>
      <c r="O624" s="11"/>
      <c r="P624" s="11"/>
      <c r="Q624" s="11"/>
      <c r="S624" t="str">
        <f>G604</f>
        <v>Q6.6</v>
      </c>
      <c r="T624" t="b">
        <f t="shared" ref="T624:AB627" si="687">IF(I604="",$H604,I604)</f>
        <v>0</v>
      </c>
      <c r="U624" t="b">
        <f t="shared" si="687"/>
        <v>0</v>
      </c>
      <c r="V624" t="b">
        <f t="shared" si="687"/>
        <v>0</v>
      </c>
      <c r="W624" t="b">
        <f t="shared" si="687"/>
        <v>0</v>
      </c>
      <c r="X624" t="b">
        <f t="shared" si="687"/>
        <v>0</v>
      </c>
      <c r="Y624" t="b">
        <f t="shared" si="687"/>
        <v>0</v>
      </c>
      <c r="Z624" t="b">
        <f t="shared" si="687"/>
        <v>0</v>
      </c>
      <c r="AA624" t="b">
        <f t="shared" si="687"/>
        <v>0</v>
      </c>
      <c r="AB624" t="b">
        <f t="shared" si="687"/>
        <v>0</v>
      </c>
      <c r="AC624" t="b">
        <v>0</v>
      </c>
      <c r="BF624" t="str">
        <f>G624</f>
        <v>Q6.11</v>
      </c>
      <c r="BG624" s="30" t="str">
        <f t="shared" si="658"/>
        <v>Q6.11NEPRAVDA</v>
      </c>
      <c r="BH624" t="b">
        <f t="shared" si="684"/>
        <v>0</v>
      </c>
      <c r="BI624" s="1" t="s">
        <v>514</v>
      </c>
    </row>
    <row r="625" spans="7:62" x14ac:dyDescent="0.2">
      <c r="H625" t="b">
        <f>'Chapter 6'!K82</f>
        <v>1</v>
      </c>
      <c r="I625" s="11"/>
      <c r="J625" s="11"/>
      <c r="K625" s="11"/>
      <c r="L625" s="11"/>
      <c r="M625" s="11"/>
      <c r="N625" s="11"/>
      <c r="O625" s="11"/>
      <c r="P625" s="11"/>
      <c r="Q625" s="11"/>
      <c r="T625" t="b">
        <f t="shared" si="687"/>
        <v>0</v>
      </c>
      <c r="U625" t="b">
        <f t="shared" si="687"/>
        <v>0</v>
      </c>
      <c r="V625" t="b">
        <f t="shared" si="687"/>
        <v>0</v>
      </c>
      <c r="W625" t="b">
        <f t="shared" si="687"/>
        <v>0</v>
      </c>
      <c r="X625" t="b">
        <f t="shared" si="687"/>
        <v>0</v>
      </c>
      <c r="Y625" t="b">
        <f t="shared" si="687"/>
        <v>0</v>
      </c>
      <c r="Z625" t="b">
        <f t="shared" si="687"/>
        <v>0</v>
      </c>
      <c r="AA625" t="b">
        <f t="shared" si="687"/>
        <v>0</v>
      </c>
      <c r="AB625" t="b">
        <f t="shared" si="687"/>
        <v>0</v>
      </c>
      <c r="AC625" t="b">
        <v>0</v>
      </c>
      <c r="BF625" t="str">
        <f>BF624</f>
        <v>Q6.11</v>
      </c>
      <c r="BG625" s="30" t="str">
        <f t="shared" si="658"/>
        <v>Q6.11PRAVDA</v>
      </c>
      <c r="BH625" t="b">
        <f t="shared" si="684"/>
        <v>1</v>
      </c>
      <c r="BI625" s="1" t="s">
        <v>515</v>
      </c>
    </row>
    <row r="626" spans="7:62" ht="16.5" customHeight="1" x14ac:dyDescent="0.2">
      <c r="H626" t="b">
        <f>'Chapter 6'!K83</f>
        <v>0</v>
      </c>
      <c r="I626" s="11"/>
      <c r="J626" s="11"/>
      <c r="K626" s="11"/>
      <c r="L626" s="11"/>
      <c r="M626" s="11"/>
      <c r="N626" s="11"/>
      <c r="O626" s="11"/>
      <c r="P626" s="11"/>
      <c r="Q626" s="11"/>
      <c r="T626" t="b">
        <f t="shared" si="687"/>
        <v>1</v>
      </c>
      <c r="U626" t="b">
        <f t="shared" si="687"/>
        <v>1</v>
      </c>
      <c r="V626" t="b">
        <f t="shared" si="687"/>
        <v>1</v>
      </c>
      <c r="W626" t="b">
        <f t="shared" si="687"/>
        <v>1</v>
      </c>
      <c r="X626" t="b">
        <f t="shared" si="687"/>
        <v>1</v>
      </c>
      <c r="Y626" t="b">
        <f t="shared" si="687"/>
        <v>1</v>
      </c>
      <c r="Z626" t="b">
        <f t="shared" si="687"/>
        <v>1</v>
      </c>
      <c r="AA626" t="b">
        <f t="shared" si="687"/>
        <v>1</v>
      </c>
      <c r="AB626" t="b">
        <f t="shared" si="687"/>
        <v>1</v>
      </c>
      <c r="AC626" t="b">
        <v>0</v>
      </c>
      <c r="BF626" t="str">
        <f>BF625</f>
        <v>Q6.11</v>
      </c>
      <c r="BG626" s="30" t="str">
        <f t="shared" si="658"/>
        <v>Q6.11NEPRAVDA</v>
      </c>
      <c r="BH626" t="b">
        <f t="shared" si="684"/>
        <v>0</v>
      </c>
      <c r="BI626" s="1" t="s">
        <v>516</v>
      </c>
    </row>
    <row r="627" spans="7:62" x14ac:dyDescent="0.2">
      <c r="H627" t="b">
        <f>'Chapter 6'!K84</f>
        <v>0</v>
      </c>
      <c r="I627" s="11"/>
      <c r="J627" s="11"/>
      <c r="K627" s="11"/>
      <c r="L627" s="11"/>
      <c r="M627" s="11"/>
      <c r="N627" s="11"/>
      <c r="O627" s="11"/>
      <c r="P627" s="11"/>
      <c r="Q627" s="11"/>
      <c r="T627" t="b">
        <f t="shared" si="687"/>
        <v>0</v>
      </c>
      <c r="U627" t="b">
        <f t="shared" si="687"/>
        <v>0</v>
      </c>
      <c r="V627" t="b">
        <f t="shared" si="687"/>
        <v>0</v>
      </c>
      <c r="W627" t="b">
        <f t="shared" si="687"/>
        <v>0</v>
      </c>
      <c r="X627" t="b">
        <f t="shared" si="687"/>
        <v>0</v>
      </c>
      <c r="Y627" t="b">
        <f t="shared" si="687"/>
        <v>0</v>
      </c>
      <c r="Z627" t="b">
        <f t="shared" si="687"/>
        <v>0</v>
      </c>
      <c r="AA627" t="b">
        <f t="shared" si="687"/>
        <v>0</v>
      </c>
      <c r="AB627" t="b">
        <f t="shared" si="687"/>
        <v>0</v>
      </c>
      <c r="AC627" t="b">
        <v>0</v>
      </c>
      <c r="BF627" t="str">
        <f>BF626</f>
        <v>Q6.11</v>
      </c>
      <c r="BG627" s="30" t="str">
        <f t="shared" si="658"/>
        <v>Q6.11NEPRAVDA</v>
      </c>
      <c r="BH627" t="b">
        <f t="shared" si="684"/>
        <v>0</v>
      </c>
      <c r="BI627" s="1" t="s">
        <v>204</v>
      </c>
    </row>
    <row r="628" spans="7:62" x14ac:dyDescent="0.2">
      <c r="G628" t="str">
        <f>B595</f>
        <v>Q6.12</v>
      </c>
      <c r="H628" t="b">
        <f>'Chapter 6'!K87</f>
        <v>0</v>
      </c>
      <c r="I628" s="11"/>
      <c r="J628" s="11"/>
      <c r="K628" s="11"/>
      <c r="L628" s="11"/>
      <c r="M628" s="11"/>
      <c r="N628" s="11"/>
      <c r="O628" s="11"/>
      <c r="P628" s="11"/>
      <c r="Q628" s="11"/>
      <c r="BF628" t="str">
        <f>G628</f>
        <v>Q6.12</v>
      </c>
      <c r="BG628" s="30" t="str">
        <f t="shared" si="658"/>
        <v>Q6.12NEPRAVDA</v>
      </c>
      <c r="BH628" t="b">
        <f t="shared" si="684"/>
        <v>0</v>
      </c>
      <c r="BI628" s="1" t="s">
        <v>517</v>
      </c>
    </row>
    <row r="629" spans="7:62" x14ac:dyDescent="0.2">
      <c r="H629" t="b">
        <f>'Chapter 6'!K88</f>
        <v>0</v>
      </c>
      <c r="I629" s="11"/>
      <c r="J629" s="11"/>
      <c r="K629" s="11"/>
      <c r="L629" s="11"/>
      <c r="M629" s="11"/>
      <c r="N629" s="11"/>
      <c r="O629" s="11"/>
      <c r="P629" s="11"/>
      <c r="Q629" s="11"/>
      <c r="T629" s="28"/>
      <c r="U629" s="28"/>
      <c r="V629" s="28"/>
      <c r="W629" s="28"/>
      <c r="X629" s="28"/>
      <c r="Y629" s="28"/>
      <c r="Z629" s="28"/>
      <c r="AA629" s="28"/>
      <c r="AB629" s="28"/>
      <c r="AC629" s="28"/>
      <c r="BF629" t="str">
        <f>BF628</f>
        <v>Q6.12</v>
      </c>
      <c r="BG629" s="30" t="str">
        <f t="shared" si="658"/>
        <v>Q6.12NEPRAVDA</v>
      </c>
      <c r="BH629" t="b">
        <f t="shared" si="684"/>
        <v>0</v>
      </c>
      <c r="BI629" s="1" t="s">
        <v>518</v>
      </c>
    </row>
    <row r="630" spans="7:62" x14ac:dyDescent="0.2">
      <c r="H630" t="b">
        <f>'Chapter 6'!K89</f>
        <v>1</v>
      </c>
      <c r="I630" s="11"/>
      <c r="J630" s="11"/>
      <c r="K630" s="11"/>
      <c r="L630" s="11"/>
      <c r="M630" s="11"/>
      <c r="N630" s="11"/>
      <c r="O630" s="11"/>
      <c r="P630" s="11"/>
      <c r="Q630" s="11"/>
      <c r="S630" t="str">
        <f>G608</f>
        <v>Q6.7</v>
      </c>
      <c r="T630" t="b">
        <f t="shared" ref="T630:AB633" si="688">IF(I608="",$H608,I608)</f>
        <v>0</v>
      </c>
      <c r="U630" t="b">
        <f t="shared" si="688"/>
        <v>0</v>
      </c>
      <c r="V630" t="b">
        <f t="shared" si="688"/>
        <v>0</v>
      </c>
      <c r="W630" t="b">
        <f t="shared" si="688"/>
        <v>0</v>
      </c>
      <c r="X630" t="b">
        <f t="shared" si="688"/>
        <v>0</v>
      </c>
      <c r="Y630" t="b">
        <f t="shared" si="688"/>
        <v>0</v>
      </c>
      <c r="Z630" t="b">
        <f t="shared" si="688"/>
        <v>0</v>
      </c>
      <c r="AA630" t="b">
        <f t="shared" si="688"/>
        <v>0</v>
      </c>
      <c r="AB630" t="b">
        <f t="shared" si="688"/>
        <v>0</v>
      </c>
      <c r="AC630" t="b">
        <v>0</v>
      </c>
      <c r="BF630" t="str">
        <f>BF629</f>
        <v>Q6.12</v>
      </c>
      <c r="BG630" s="30" t="str">
        <f t="shared" si="658"/>
        <v>Q6.12PRAVDA</v>
      </c>
      <c r="BH630" t="b">
        <f t="shared" si="684"/>
        <v>1</v>
      </c>
      <c r="BI630" s="1" t="s">
        <v>519</v>
      </c>
    </row>
    <row r="631" spans="7:62" x14ac:dyDescent="0.2">
      <c r="H631" t="b">
        <f>'Chapter 6'!K90</f>
        <v>0</v>
      </c>
      <c r="I631" s="11"/>
      <c r="J631" s="11"/>
      <c r="K631" s="11"/>
      <c r="L631" s="11"/>
      <c r="M631" s="11"/>
      <c r="N631" s="11"/>
      <c r="O631" s="11"/>
      <c r="P631" s="11"/>
      <c r="Q631" s="11"/>
      <c r="T631" t="b">
        <f t="shared" si="688"/>
        <v>0</v>
      </c>
      <c r="U631" t="b">
        <f t="shared" si="688"/>
        <v>0</v>
      </c>
      <c r="V631" t="b">
        <f t="shared" si="688"/>
        <v>0</v>
      </c>
      <c r="W631" t="b">
        <f t="shared" si="688"/>
        <v>0</v>
      </c>
      <c r="X631" t="b">
        <f t="shared" si="688"/>
        <v>0</v>
      </c>
      <c r="Y631" t="b">
        <f t="shared" si="688"/>
        <v>0</v>
      </c>
      <c r="Z631" t="b">
        <f t="shared" si="688"/>
        <v>0</v>
      </c>
      <c r="AA631" t="b">
        <f t="shared" si="688"/>
        <v>0</v>
      </c>
      <c r="AB631" t="b">
        <f t="shared" si="688"/>
        <v>0</v>
      </c>
      <c r="AC631" t="b">
        <v>0</v>
      </c>
      <c r="BF631" t="str">
        <f>BF630</f>
        <v>Q6.12</v>
      </c>
      <c r="BG631" s="30" t="str">
        <f t="shared" si="658"/>
        <v>Q6.12NEPRAVDA</v>
      </c>
      <c r="BH631" t="b">
        <f t="shared" si="684"/>
        <v>0</v>
      </c>
      <c r="BI631" s="1" t="s">
        <v>204</v>
      </c>
    </row>
    <row r="632" spans="7:62" x14ac:dyDescent="0.2">
      <c r="G632" t="str">
        <f>B596</f>
        <v>Q6.13</v>
      </c>
      <c r="H632" t="b">
        <f>'Chapter 6'!K95</f>
        <v>0</v>
      </c>
      <c r="I632" s="11"/>
      <c r="J632" s="11"/>
      <c r="K632" s="11"/>
      <c r="L632" s="11"/>
      <c r="M632" s="11" t="b">
        <v>0</v>
      </c>
      <c r="N632" s="11"/>
      <c r="O632" s="11"/>
      <c r="P632" s="11"/>
      <c r="Q632" s="11"/>
      <c r="T632" t="b">
        <f t="shared" si="688"/>
        <v>0</v>
      </c>
      <c r="U632" t="b">
        <f t="shared" si="688"/>
        <v>0</v>
      </c>
      <c r="V632" t="b">
        <f t="shared" si="688"/>
        <v>0</v>
      </c>
      <c r="W632" t="b">
        <f t="shared" si="688"/>
        <v>0</v>
      </c>
      <c r="X632" t="b">
        <f t="shared" si="688"/>
        <v>0</v>
      </c>
      <c r="Y632" t="b">
        <f t="shared" si="688"/>
        <v>0</v>
      </c>
      <c r="Z632" t="b">
        <f t="shared" si="688"/>
        <v>0</v>
      </c>
      <c r="AA632" t="b">
        <f t="shared" si="688"/>
        <v>0</v>
      </c>
      <c r="AB632" t="b">
        <f t="shared" si="688"/>
        <v>0</v>
      </c>
      <c r="AC632" t="b">
        <v>0</v>
      </c>
      <c r="BF632" t="str">
        <f>G632</f>
        <v>Q6.13</v>
      </c>
      <c r="BG632" s="30" t="str">
        <f t="shared" si="658"/>
        <v>Q6.13NEPRAVDA</v>
      </c>
      <c r="BH632" t="b">
        <f t="shared" si="684"/>
        <v>0</v>
      </c>
      <c r="BI632" s="1" t="s">
        <v>373</v>
      </c>
      <c r="BJ632" s="6"/>
    </row>
    <row r="633" spans="7:62" x14ac:dyDescent="0.2">
      <c r="H633" t="b">
        <f>'Chapter 6'!K96</f>
        <v>0</v>
      </c>
      <c r="I633" s="11"/>
      <c r="J633" s="11"/>
      <c r="K633" s="11"/>
      <c r="L633" s="11"/>
      <c r="M633" s="11" t="b">
        <v>0</v>
      </c>
      <c r="N633" s="11"/>
      <c r="O633" s="11"/>
      <c r="P633" s="11"/>
      <c r="Q633" s="11"/>
      <c r="T633" t="b">
        <f t="shared" si="688"/>
        <v>1</v>
      </c>
      <c r="U633" t="b">
        <f t="shared" si="688"/>
        <v>1</v>
      </c>
      <c r="V633" t="b">
        <f t="shared" si="688"/>
        <v>1</v>
      </c>
      <c r="W633" t="b">
        <f t="shared" si="688"/>
        <v>1</v>
      </c>
      <c r="X633" t="b">
        <f t="shared" si="688"/>
        <v>1</v>
      </c>
      <c r="Y633" t="b">
        <f t="shared" si="688"/>
        <v>1</v>
      </c>
      <c r="Z633" t="b">
        <f t="shared" si="688"/>
        <v>1</v>
      </c>
      <c r="AA633" t="b">
        <f t="shared" si="688"/>
        <v>1</v>
      </c>
      <c r="AB633" t="b">
        <f t="shared" si="688"/>
        <v>1</v>
      </c>
      <c r="AC633" t="b">
        <v>0</v>
      </c>
      <c r="BF633" t="str">
        <f>BF632</f>
        <v>Q6.13</v>
      </c>
      <c r="BG633" s="30" t="str">
        <f t="shared" si="658"/>
        <v>Q6.13NEPRAVDA</v>
      </c>
      <c r="BH633" t="b">
        <f t="shared" si="684"/>
        <v>0</v>
      </c>
      <c r="BI633" s="1" t="s">
        <v>374</v>
      </c>
      <c r="BJ633" s="6"/>
    </row>
    <row r="634" spans="7:62" x14ac:dyDescent="0.2">
      <c r="H634" t="b">
        <f>'Chapter 6'!K97</f>
        <v>0</v>
      </c>
      <c r="I634" s="11"/>
      <c r="J634" s="11"/>
      <c r="K634" s="11"/>
      <c r="L634" s="11"/>
      <c r="M634" s="11" t="b">
        <v>0</v>
      </c>
      <c r="N634" s="11"/>
      <c r="O634" s="11"/>
      <c r="P634" s="11"/>
      <c r="Q634" s="11"/>
      <c r="BF634" t="str">
        <f>BF633</f>
        <v>Q6.13</v>
      </c>
      <c r="BG634" s="30" t="str">
        <f t="shared" si="658"/>
        <v>Q6.13NEPRAVDA</v>
      </c>
      <c r="BH634" t="b">
        <f t="shared" si="684"/>
        <v>0</v>
      </c>
      <c r="BI634" s="1" t="s">
        <v>375</v>
      </c>
      <c r="BJ634" s="6"/>
    </row>
    <row r="635" spans="7:62" x14ac:dyDescent="0.2">
      <c r="H635" t="b">
        <f>'Chapter 6'!K98</f>
        <v>1</v>
      </c>
      <c r="I635" s="11"/>
      <c r="J635" s="11"/>
      <c r="K635" s="11"/>
      <c r="L635" s="11"/>
      <c r="M635" s="11" t="b">
        <v>1</v>
      </c>
      <c r="N635" s="11"/>
      <c r="O635" s="11"/>
      <c r="P635" s="11"/>
      <c r="Q635" s="11"/>
      <c r="BF635" t="str">
        <f>BF634</f>
        <v>Q6.13</v>
      </c>
      <c r="BG635" s="30" t="str">
        <f t="shared" si="658"/>
        <v>Q6.13PRAVDA</v>
      </c>
      <c r="BH635" t="b">
        <f t="shared" si="684"/>
        <v>1</v>
      </c>
      <c r="BI635" s="1" t="s">
        <v>204</v>
      </c>
      <c r="BJ635" s="6"/>
    </row>
    <row r="636" spans="7:62" x14ac:dyDescent="0.2">
      <c r="G636" t="str">
        <f>B597</f>
        <v>Q6.14</v>
      </c>
      <c r="H636" t="b">
        <f>'Chapter 6'!K101</f>
        <v>0</v>
      </c>
      <c r="I636" s="11"/>
      <c r="J636" s="11"/>
      <c r="K636" s="11"/>
      <c r="L636" s="11"/>
      <c r="M636" s="11"/>
      <c r="N636" s="11"/>
      <c r="O636" s="11"/>
      <c r="P636" s="11"/>
      <c r="Q636" s="11"/>
      <c r="S636" t="str">
        <f>G612</f>
        <v>Q6.8</v>
      </c>
      <c r="T636" t="b">
        <f t="shared" ref="T636:AB639" si="689">IF(I612="",$H612,I612)</f>
        <v>0</v>
      </c>
      <c r="U636" t="b">
        <f t="shared" si="689"/>
        <v>0</v>
      </c>
      <c r="V636" t="b">
        <f t="shared" si="689"/>
        <v>0</v>
      </c>
      <c r="W636" t="b">
        <f t="shared" si="689"/>
        <v>0</v>
      </c>
      <c r="X636" t="b">
        <f t="shared" si="689"/>
        <v>0</v>
      </c>
      <c r="Y636" t="b">
        <f t="shared" si="689"/>
        <v>0</v>
      </c>
      <c r="Z636" t="b">
        <f t="shared" si="689"/>
        <v>0</v>
      </c>
      <c r="AA636" t="b">
        <f t="shared" si="689"/>
        <v>0</v>
      </c>
      <c r="AB636" t="b">
        <f t="shared" si="689"/>
        <v>0</v>
      </c>
      <c r="AC636" t="b">
        <v>0</v>
      </c>
      <c r="BF636" t="str">
        <f>G636</f>
        <v>Q6.14</v>
      </c>
      <c r="BG636" s="30" t="str">
        <f t="shared" si="658"/>
        <v>Q6.14NEPRAVDA</v>
      </c>
      <c r="BH636" t="b">
        <f t="shared" si="684"/>
        <v>0</v>
      </c>
      <c r="BI636" s="1" t="s">
        <v>520</v>
      </c>
    </row>
    <row r="637" spans="7:62" x14ac:dyDescent="0.2">
      <c r="H637" t="b">
        <f>'Chapter 6'!K102</f>
        <v>0</v>
      </c>
      <c r="I637" s="11"/>
      <c r="J637" s="11"/>
      <c r="K637" s="11"/>
      <c r="L637" s="11"/>
      <c r="M637" s="11"/>
      <c r="N637" s="11"/>
      <c r="O637" s="11"/>
      <c r="P637" s="11"/>
      <c r="Q637" s="11"/>
      <c r="T637" t="b">
        <f t="shared" si="689"/>
        <v>0</v>
      </c>
      <c r="U637" t="b">
        <f t="shared" si="689"/>
        <v>0</v>
      </c>
      <c r="V637" t="b">
        <f t="shared" si="689"/>
        <v>0</v>
      </c>
      <c r="W637" t="b">
        <f t="shared" si="689"/>
        <v>0</v>
      </c>
      <c r="X637" t="b">
        <f t="shared" si="689"/>
        <v>0</v>
      </c>
      <c r="Y637" t="b">
        <f t="shared" si="689"/>
        <v>0</v>
      </c>
      <c r="Z637" t="b">
        <f t="shared" si="689"/>
        <v>0</v>
      </c>
      <c r="AA637" t="b">
        <f t="shared" si="689"/>
        <v>0</v>
      </c>
      <c r="AB637" t="b">
        <f t="shared" si="689"/>
        <v>0</v>
      </c>
      <c r="AC637" t="b">
        <v>0</v>
      </c>
      <c r="BF637" t="str">
        <f>BF636</f>
        <v>Q6.14</v>
      </c>
      <c r="BG637" s="30" t="str">
        <f t="shared" si="658"/>
        <v>Q6.14NEPRAVDA</v>
      </c>
      <c r="BH637" t="b">
        <f t="shared" si="684"/>
        <v>0</v>
      </c>
      <c r="BI637" s="1" t="s">
        <v>239</v>
      </c>
    </row>
    <row r="638" spans="7:62" x14ac:dyDescent="0.2">
      <c r="H638" t="b">
        <f>'Chapter 6'!K103</f>
        <v>1</v>
      </c>
      <c r="I638" s="11"/>
      <c r="J638" s="11"/>
      <c r="K638" s="11"/>
      <c r="L638" s="11"/>
      <c r="M638" s="11"/>
      <c r="N638" s="11"/>
      <c r="O638" s="11"/>
      <c r="P638" s="11"/>
      <c r="Q638" s="11"/>
      <c r="T638" t="b">
        <f t="shared" si="689"/>
        <v>1</v>
      </c>
      <c r="U638" t="b">
        <f t="shared" si="689"/>
        <v>1</v>
      </c>
      <c r="V638" t="b">
        <f t="shared" si="689"/>
        <v>1</v>
      </c>
      <c r="W638" t="b">
        <f t="shared" si="689"/>
        <v>1</v>
      </c>
      <c r="X638" t="b">
        <f t="shared" si="689"/>
        <v>1</v>
      </c>
      <c r="Y638" t="b">
        <f t="shared" si="689"/>
        <v>1</v>
      </c>
      <c r="Z638" t="b">
        <f t="shared" si="689"/>
        <v>1</v>
      </c>
      <c r="AA638" t="b">
        <f t="shared" si="689"/>
        <v>1</v>
      </c>
      <c r="AB638" t="b">
        <f t="shared" si="689"/>
        <v>1</v>
      </c>
      <c r="AC638" t="b">
        <v>0</v>
      </c>
      <c r="BF638" t="str">
        <f>BF637</f>
        <v>Q6.14</v>
      </c>
      <c r="BG638" s="30" t="str">
        <f t="shared" si="658"/>
        <v>Q6.14PRAVDA</v>
      </c>
      <c r="BH638" t="b">
        <f t="shared" si="684"/>
        <v>1</v>
      </c>
      <c r="BI638" s="1" t="s">
        <v>335</v>
      </c>
    </row>
    <row r="639" spans="7:62" x14ac:dyDescent="0.2">
      <c r="H639" t="b">
        <f>'Chapter 6'!K104</f>
        <v>0</v>
      </c>
      <c r="I639" s="11"/>
      <c r="J639" s="11"/>
      <c r="K639" s="11"/>
      <c r="L639" s="11"/>
      <c r="M639" s="11"/>
      <c r="N639" s="11"/>
      <c r="O639" s="11"/>
      <c r="P639" s="11"/>
      <c r="Q639" s="11"/>
      <c r="T639" t="b">
        <f t="shared" si="689"/>
        <v>0</v>
      </c>
      <c r="U639" t="b">
        <f t="shared" si="689"/>
        <v>0</v>
      </c>
      <c r="V639" t="b">
        <f t="shared" si="689"/>
        <v>0</v>
      </c>
      <c r="W639" t="b">
        <f t="shared" si="689"/>
        <v>0</v>
      </c>
      <c r="X639" t="b">
        <f t="shared" si="689"/>
        <v>0</v>
      </c>
      <c r="Y639" t="b">
        <f t="shared" si="689"/>
        <v>0</v>
      </c>
      <c r="Z639" t="b">
        <f t="shared" si="689"/>
        <v>0</v>
      </c>
      <c r="AA639" t="b">
        <f t="shared" si="689"/>
        <v>0</v>
      </c>
      <c r="AB639" t="b">
        <f t="shared" si="689"/>
        <v>0</v>
      </c>
      <c r="AC639" t="b">
        <v>0</v>
      </c>
      <c r="BF639" t="str">
        <f>BF638</f>
        <v>Q6.14</v>
      </c>
      <c r="BG639" s="30" t="str">
        <f t="shared" si="658"/>
        <v>Q6.14NEPRAVDA</v>
      </c>
      <c r="BH639" t="b">
        <f t="shared" si="684"/>
        <v>0</v>
      </c>
      <c r="BI639" s="1" t="s">
        <v>204</v>
      </c>
    </row>
    <row r="640" spans="7:62" x14ac:dyDescent="0.2">
      <c r="G640" t="str">
        <f>B598</f>
        <v>Q6.15</v>
      </c>
      <c r="H640" t="b">
        <f>'Chapter 6'!K107</f>
        <v>1</v>
      </c>
      <c r="I640" s="11"/>
      <c r="J640" s="11"/>
      <c r="K640" s="11"/>
      <c r="L640" s="11"/>
      <c r="M640" s="11"/>
      <c r="N640" s="11"/>
      <c r="O640" s="11"/>
      <c r="P640" s="11"/>
      <c r="Q640" s="11"/>
      <c r="BF640" t="str">
        <f>G640</f>
        <v>Q6.15</v>
      </c>
      <c r="BG640" s="30" t="str">
        <f t="shared" si="658"/>
        <v>Q6.15PRAVDA</v>
      </c>
      <c r="BH640" t="b">
        <f t="shared" si="684"/>
        <v>1</v>
      </c>
      <c r="BI640" s="1" t="s">
        <v>240</v>
      </c>
    </row>
    <row r="641" spans="7:61" x14ac:dyDescent="0.2">
      <c r="H641" t="b">
        <f>'Chapter 6'!K108</f>
        <v>0</v>
      </c>
      <c r="I641" s="11"/>
      <c r="J641" s="11"/>
      <c r="K641" s="11"/>
      <c r="L641" s="11"/>
      <c r="M641" s="11"/>
      <c r="N641" s="11"/>
      <c r="O641" s="11"/>
      <c r="P641" s="11"/>
      <c r="Q641" s="11"/>
      <c r="BF641" t="str">
        <f>BF640</f>
        <v>Q6.15</v>
      </c>
      <c r="BG641" s="30" t="str">
        <f t="shared" si="658"/>
        <v>Q6.15NEPRAVDA</v>
      </c>
      <c r="BH641" t="b">
        <f t="shared" si="684"/>
        <v>0</v>
      </c>
      <c r="BI641" s="1" t="s">
        <v>241</v>
      </c>
    </row>
    <row r="642" spans="7:61" x14ac:dyDescent="0.2">
      <c r="H642" t="b">
        <f>'Chapter 6'!K109</f>
        <v>0</v>
      </c>
      <c r="I642" s="11"/>
      <c r="J642" s="11"/>
      <c r="K642" s="11"/>
      <c r="L642" s="11"/>
      <c r="M642" s="11"/>
      <c r="N642" s="11"/>
      <c r="O642" s="11"/>
      <c r="P642" s="11"/>
      <c r="Q642" s="11"/>
      <c r="S642" t="str">
        <f>G616</f>
        <v>Q6.9</v>
      </c>
      <c r="T642" t="b">
        <f t="shared" ref="T642:AB645" si="690">IF(I616="",$H616,I616)</f>
        <v>0</v>
      </c>
      <c r="U642" t="b">
        <f t="shared" si="690"/>
        <v>0</v>
      </c>
      <c r="V642" t="b">
        <f t="shared" si="690"/>
        <v>0</v>
      </c>
      <c r="W642" t="b">
        <f t="shared" si="690"/>
        <v>0</v>
      </c>
      <c r="X642" t="b">
        <f t="shared" si="690"/>
        <v>0</v>
      </c>
      <c r="Y642" t="b">
        <f t="shared" si="690"/>
        <v>0</v>
      </c>
      <c r="Z642" t="b">
        <f t="shared" si="690"/>
        <v>0</v>
      </c>
      <c r="AA642" t="b">
        <f t="shared" si="690"/>
        <v>0</v>
      </c>
      <c r="AB642" t="b">
        <f t="shared" si="690"/>
        <v>0</v>
      </c>
      <c r="AC642" t="b">
        <v>0</v>
      </c>
      <c r="BF642" t="str">
        <f>BF641</f>
        <v>Q6.15</v>
      </c>
      <c r="BG642" s="30" t="str">
        <f t="shared" si="658"/>
        <v>Q6.15NEPRAVDA</v>
      </c>
      <c r="BH642" t="b">
        <f t="shared" si="684"/>
        <v>0</v>
      </c>
      <c r="BI642" s="1" t="s">
        <v>242</v>
      </c>
    </row>
    <row r="643" spans="7:61" x14ac:dyDescent="0.2">
      <c r="H643" t="b">
        <f>'Chapter 6'!K110</f>
        <v>0</v>
      </c>
      <c r="I643" s="11"/>
      <c r="J643" s="11"/>
      <c r="K643" s="11"/>
      <c r="L643" s="11"/>
      <c r="M643" s="11"/>
      <c r="N643" s="11"/>
      <c r="O643" s="11"/>
      <c r="P643" s="11"/>
      <c r="Q643" s="11"/>
      <c r="T643" t="b">
        <f t="shared" si="690"/>
        <v>0</v>
      </c>
      <c r="U643" t="b">
        <f t="shared" si="690"/>
        <v>0</v>
      </c>
      <c r="V643" t="b">
        <f t="shared" si="690"/>
        <v>0</v>
      </c>
      <c r="W643" t="b">
        <f t="shared" si="690"/>
        <v>0</v>
      </c>
      <c r="X643" t="b">
        <f t="shared" si="690"/>
        <v>0</v>
      </c>
      <c r="Y643" t="b">
        <f t="shared" si="690"/>
        <v>0</v>
      </c>
      <c r="Z643" t="b">
        <f t="shared" si="690"/>
        <v>0</v>
      </c>
      <c r="AA643" t="b">
        <f t="shared" si="690"/>
        <v>0</v>
      </c>
      <c r="AB643" t="b">
        <f t="shared" si="690"/>
        <v>0</v>
      </c>
      <c r="AC643" t="b">
        <v>0</v>
      </c>
      <c r="BF643" t="str">
        <f>BF642</f>
        <v>Q6.15</v>
      </c>
      <c r="BG643" s="30" t="str">
        <f t="shared" si="658"/>
        <v>Q6.15NEPRAVDA</v>
      </c>
      <c r="BH643" t="b">
        <f t="shared" si="684"/>
        <v>0</v>
      </c>
      <c r="BI643" s="1" t="s">
        <v>204</v>
      </c>
    </row>
    <row r="644" spans="7:61" x14ac:dyDescent="0.2">
      <c r="G644" t="str">
        <f>B599</f>
        <v>Q6.16</v>
      </c>
      <c r="H644" t="b">
        <f>'Chapter 6'!K113</f>
        <v>0</v>
      </c>
      <c r="I644" s="11"/>
      <c r="J644" s="11" t="b">
        <v>0</v>
      </c>
      <c r="K644" s="11" t="b">
        <v>0</v>
      </c>
      <c r="L644" s="11" t="b">
        <v>0</v>
      </c>
      <c r="M644" s="11"/>
      <c r="N644" s="11" t="b">
        <v>0</v>
      </c>
      <c r="O644" s="11" t="b">
        <v>0</v>
      </c>
      <c r="P644" s="11" t="b">
        <v>0</v>
      </c>
      <c r="Q644" s="11"/>
      <c r="T644" t="b">
        <f t="shared" si="690"/>
        <v>1</v>
      </c>
      <c r="U644" t="b">
        <f t="shared" si="690"/>
        <v>1</v>
      </c>
      <c r="V644" t="b">
        <f t="shared" si="690"/>
        <v>1</v>
      </c>
      <c r="W644" t="b">
        <f t="shared" si="690"/>
        <v>1</v>
      </c>
      <c r="X644" t="b">
        <f t="shared" si="690"/>
        <v>1</v>
      </c>
      <c r="Y644" t="b">
        <f t="shared" si="690"/>
        <v>1</v>
      </c>
      <c r="Z644" t="b">
        <f t="shared" si="690"/>
        <v>1</v>
      </c>
      <c r="AA644" t="b">
        <f t="shared" si="690"/>
        <v>1</v>
      </c>
      <c r="AB644" t="b">
        <f t="shared" si="690"/>
        <v>1</v>
      </c>
      <c r="AC644" t="b">
        <v>0</v>
      </c>
      <c r="BF644" t="str">
        <f>G644</f>
        <v>Q6.16</v>
      </c>
      <c r="BG644" s="30" t="str">
        <f t="shared" si="658"/>
        <v>Q6.16NEPRAVDA</v>
      </c>
      <c r="BH644" t="b">
        <f t="shared" si="684"/>
        <v>0</v>
      </c>
      <c r="BI644" s="1" t="s">
        <v>521</v>
      </c>
    </row>
    <row r="645" spans="7:61" x14ac:dyDescent="0.2">
      <c r="H645" t="b">
        <f>'Chapter 6'!K114</f>
        <v>1</v>
      </c>
      <c r="I645" s="11"/>
      <c r="J645" s="11" t="b">
        <v>0</v>
      </c>
      <c r="K645" s="11" t="b">
        <v>0</v>
      </c>
      <c r="L645" s="11" t="b">
        <v>0</v>
      </c>
      <c r="M645" s="11"/>
      <c r="N645" s="11" t="b">
        <v>0</v>
      </c>
      <c r="O645" s="11" t="b">
        <v>0</v>
      </c>
      <c r="P645" s="11" t="b">
        <v>0</v>
      </c>
      <c r="Q645" s="11"/>
      <c r="T645" t="b">
        <f t="shared" si="690"/>
        <v>0</v>
      </c>
      <c r="U645" t="b">
        <f t="shared" si="690"/>
        <v>0</v>
      </c>
      <c r="V645" t="b">
        <f t="shared" si="690"/>
        <v>0</v>
      </c>
      <c r="W645" t="b">
        <f t="shared" si="690"/>
        <v>0</v>
      </c>
      <c r="X645" t="b">
        <f t="shared" si="690"/>
        <v>0</v>
      </c>
      <c r="Y645" t="b">
        <f t="shared" si="690"/>
        <v>0</v>
      </c>
      <c r="Z645" t="b">
        <f t="shared" si="690"/>
        <v>0</v>
      </c>
      <c r="AA645" t="b">
        <f t="shared" si="690"/>
        <v>0</v>
      </c>
      <c r="AB645" t="b">
        <f t="shared" si="690"/>
        <v>0</v>
      </c>
      <c r="AC645" t="b">
        <v>0</v>
      </c>
      <c r="BF645" t="str">
        <f>BF644</f>
        <v>Q6.16</v>
      </c>
      <c r="BG645" s="30" t="str">
        <f t="shared" si="658"/>
        <v>Q6.16PRAVDA</v>
      </c>
      <c r="BH645" t="b">
        <f t="shared" si="684"/>
        <v>1</v>
      </c>
      <c r="BI645" s="1" t="s">
        <v>113</v>
      </c>
    </row>
    <row r="646" spans="7:61" x14ac:dyDescent="0.2">
      <c r="H646" t="b">
        <f>'Chapter 6'!K115</f>
        <v>0</v>
      </c>
      <c r="I646" s="11"/>
      <c r="J646" s="11" t="b">
        <v>1</v>
      </c>
      <c r="K646" s="11" t="b">
        <v>1</v>
      </c>
      <c r="L646" s="11" t="b">
        <v>1</v>
      </c>
      <c r="M646" s="11"/>
      <c r="N646" s="11" t="b">
        <v>1</v>
      </c>
      <c r="O646" s="11" t="b">
        <v>1</v>
      </c>
      <c r="P646" s="11" t="b">
        <v>1</v>
      </c>
      <c r="Q646" s="11"/>
      <c r="BF646" t="str">
        <f>BF645</f>
        <v>Q6.16</v>
      </c>
      <c r="BG646" s="30" t="str">
        <f t="shared" si="658"/>
        <v>Q6.16NEPRAVDA</v>
      </c>
      <c r="BH646" t="b">
        <f t="shared" si="684"/>
        <v>0</v>
      </c>
      <c r="BI646" s="1" t="s">
        <v>114</v>
      </c>
    </row>
    <row r="647" spans="7:61" x14ac:dyDescent="0.2">
      <c r="H647" t="b">
        <f>'Chapter 6'!K116</f>
        <v>0</v>
      </c>
      <c r="I647" s="11"/>
      <c r="J647" s="11" t="b">
        <v>0</v>
      </c>
      <c r="K647" s="11" t="b">
        <v>0</v>
      </c>
      <c r="L647" s="11" t="b">
        <v>0</v>
      </c>
      <c r="M647" s="11"/>
      <c r="N647" s="11" t="b">
        <v>0</v>
      </c>
      <c r="O647" s="11" t="b">
        <v>0</v>
      </c>
      <c r="P647" s="11" t="b">
        <v>0</v>
      </c>
      <c r="Q647" s="11"/>
      <c r="BF647" t="str">
        <f>BF646</f>
        <v>Q6.16</v>
      </c>
      <c r="BG647" s="30" t="str">
        <f t="shared" si="658"/>
        <v>Q6.16NEPRAVDA</v>
      </c>
      <c r="BH647" t="b">
        <f t="shared" si="684"/>
        <v>0</v>
      </c>
      <c r="BI647" s="1" t="s">
        <v>204</v>
      </c>
    </row>
    <row r="648" spans="7:61" x14ac:dyDescent="0.2">
      <c r="G648" t="str">
        <f>B600</f>
        <v>Q6.17</v>
      </c>
      <c r="H648" t="b">
        <f>'Chapter 6'!K121</f>
        <v>0</v>
      </c>
      <c r="I648" s="11"/>
      <c r="J648" s="11"/>
      <c r="K648" s="11"/>
      <c r="L648" s="11"/>
      <c r="M648" s="11"/>
      <c r="N648" s="11"/>
      <c r="O648" s="11"/>
      <c r="P648" s="11"/>
      <c r="Q648" s="11"/>
      <c r="BF648" t="str">
        <f>G648</f>
        <v>Q6.17</v>
      </c>
      <c r="BG648" s="30" t="str">
        <f t="shared" ref="BG648:BG651" si="691">CONCATENATE(BF648,BH648)</f>
        <v>Q6.17NEPRAVDA</v>
      </c>
      <c r="BH648" t="b">
        <f t="shared" si="684"/>
        <v>0</v>
      </c>
      <c r="BI648" s="1" t="s">
        <v>116</v>
      </c>
    </row>
    <row r="649" spans="7:61" x14ac:dyDescent="0.2">
      <c r="H649" t="b">
        <f>'Chapter 6'!K122</f>
        <v>1</v>
      </c>
      <c r="I649" s="11"/>
      <c r="J649" s="11"/>
      <c r="K649" s="11"/>
      <c r="L649" s="11"/>
      <c r="M649" s="11"/>
      <c r="N649" s="11"/>
      <c r="O649" s="11"/>
      <c r="P649" s="11"/>
      <c r="Q649" s="11"/>
      <c r="BF649" t="str">
        <f>BF648</f>
        <v>Q6.17</v>
      </c>
      <c r="BG649" s="30" t="str">
        <f t="shared" si="691"/>
        <v>Q6.17PRAVDA</v>
      </c>
      <c r="BH649" t="b">
        <f t="shared" si="684"/>
        <v>1</v>
      </c>
      <c r="BI649" s="1" t="s">
        <v>243</v>
      </c>
    </row>
    <row r="650" spans="7:61" x14ac:dyDescent="0.2">
      <c r="H650" t="b">
        <f>'Chapter 6'!K123</f>
        <v>0</v>
      </c>
      <c r="I650" s="11"/>
      <c r="J650" s="11"/>
      <c r="K650" s="11"/>
      <c r="L650" s="11"/>
      <c r="M650" s="11"/>
      <c r="N650" s="11"/>
      <c r="O650" s="11"/>
      <c r="P650" s="11"/>
      <c r="Q650" s="11"/>
      <c r="S650" t="str">
        <f>G620</f>
        <v>Q6.10</v>
      </c>
      <c r="T650" t="b">
        <f t="shared" ref="T650:AB653" si="692">IF(I620="",$H620,I620)</f>
        <v>0</v>
      </c>
      <c r="U650" t="b">
        <f t="shared" si="692"/>
        <v>0</v>
      </c>
      <c r="V650" t="b">
        <f t="shared" si="692"/>
        <v>0</v>
      </c>
      <c r="W650" t="b">
        <f t="shared" si="692"/>
        <v>0</v>
      </c>
      <c r="X650" t="b">
        <f t="shared" si="692"/>
        <v>0</v>
      </c>
      <c r="Y650" t="b">
        <f t="shared" si="692"/>
        <v>0</v>
      </c>
      <c r="Z650" t="b">
        <f t="shared" si="692"/>
        <v>0</v>
      </c>
      <c r="AA650" t="b">
        <f t="shared" si="692"/>
        <v>0</v>
      </c>
      <c r="AB650" t="b">
        <f t="shared" si="692"/>
        <v>0</v>
      </c>
      <c r="AC650" t="b">
        <v>0</v>
      </c>
      <c r="BF650" t="str">
        <f t="shared" ref="BF650:BF651" si="693">BF649</f>
        <v>Q6.17</v>
      </c>
      <c r="BG650" s="30" t="str">
        <f t="shared" si="691"/>
        <v>Q6.17NEPRAVDA</v>
      </c>
      <c r="BH650" t="b">
        <f t="shared" si="684"/>
        <v>0</v>
      </c>
      <c r="BI650" s="1" t="s">
        <v>115</v>
      </c>
    </row>
    <row r="651" spans="7:61" x14ac:dyDescent="0.2">
      <c r="H651" t="b">
        <f>'Chapter 6'!K124</f>
        <v>0</v>
      </c>
      <c r="I651" s="11"/>
      <c r="J651" s="11"/>
      <c r="K651" s="11"/>
      <c r="L651" s="11"/>
      <c r="M651" s="11"/>
      <c r="N651" s="11"/>
      <c r="O651" s="11"/>
      <c r="P651" s="11"/>
      <c r="Q651" s="11"/>
      <c r="T651" t="b">
        <f t="shared" si="692"/>
        <v>0</v>
      </c>
      <c r="U651" t="b">
        <f t="shared" si="692"/>
        <v>0</v>
      </c>
      <c r="V651" t="b">
        <f t="shared" si="692"/>
        <v>0</v>
      </c>
      <c r="W651" t="b">
        <f t="shared" si="692"/>
        <v>0</v>
      </c>
      <c r="X651" t="b">
        <f t="shared" si="692"/>
        <v>0</v>
      </c>
      <c r="Y651" t="b">
        <f t="shared" si="692"/>
        <v>0</v>
      </c>
      <c r="Z651" t="b">
        <f t="shared" si="692"/>
        <v>0</v>
      </c>
      <c r="AA651" t="b">
        <f t="shared" si="692"/>
        <v>0</v>
      </c>
      <c r="AB651" t="b">
        <f t="shared" si="692"/>
        <v>0</v>
      </c>
      <c r="AC651" t="b">
        <v>0</v>
      </c>
      <c r="BF651" t="str">
        <f t="shared" si="693"/>
        <v>Q6.17</v>
      </c>
      <c r="BG651" s="30" t="str">
        <f t="shared" si="691"/>
        <v>Q6.17NEPRAVDA</v>
      </c>
      <c r="BH651" t="b">
        <f t="shared" si="684"/>
        <v>0</v>
      </c>
      <c r="BI651" s="1" t="s">
        <v>204</v>
      </c>
    </row>
    <row r="652" spans="7:61" x14ac:dyDescent="0.2">
      <c r="T652" t="b">
        <f t="shared" si="692"/>
        <v>0</v>
      </c>
      <c r="U652" t="b">
        <f t="shared" si="692"/>
        <v>0</v>
      </c>
      <c r="V652" t="b">
        <f t="shared" si="692"/>
        <v>0</v>
      </c>
      <c r="W652" t="b">
        <f t="shared" si="692"/>
        <v>0</v>
      </c>
      <c r="X652" t="b">
        <f t="shared" si="692"/>
        <v>0</v>
      </c>
      <c r="Y652" t="b">
        <f t="shared" si="692"/>
        <v>0</v>
      </c>
      <c r="Z652" t="b">
        <f t="shared" si="692"/>
        <v>0</v>
      </c>
      <c r="AA652" t="b">
        <f t="shared" si="692"/>
        <v>0</v>
      </c>
      <c r="AB652" t="b">
        <f t="shared" si="692"/>
        <v>0</v>
      </c>
      <c r="AC652" t="b">
        <v>0</v>
      </c>
      <c r="BG652" s="30"/>
    </row>
    <row r="653" spans="7:61" x14ac:dyDescent="0.2">
      <c r="T653" t="b">
        <f t="shared" si="692"/>
        <v>1</v>
      </c>
      <c r="U653" t="b">
        <f t="shared" si="692"/>
        <v>1</v>
      </c>
      <c r="V653" t="b">
        <f t="shared" si="692"/>
        <v>1</v>
      </c>
      <c r="W653" t="b">
        <f t="shared" si="692"/>
        <v>1</v>
      </c>
      <c r="X653" t="b">
        <f t="shared" si="692"/>
        <v>1</v>
      </c>
      <c r="Y653" t="b">
        <f t="shared" si="692"/>
        <v>1</v>
      </c>
      <c r="Z653" t="b">
        <f t="shared" si="692"/>
        <v>1</v>
      </c>
      <c r="AA653" t="b">
        <f t="shared" si="692"/>
        <v>1</v>
      </c>
      <c r="AB653" t="b">
        <f t="shared" si="692"/>
        <v>1</v>
      </c>
      <c r="AC653" t="b">
        <v>0</v>
      </c>
      <c r="BG653" s="30"/>
    </row>
    <row r="654" spans="7:61" x14ac:dyDescent="0.2">
      <c r="BG654" s="30"/>
    </row>
    <row r="655" spans="7:61" x14ac:dyDescent="0.2">
      <c r="BG655" s="30"/>
    </row>
    <row r="656" spans="7:61" x14ac:dyDescent="0.2">
      <c r="BG656" s="30"/>
    </row>
    <row r="657" spans="19:59" x14ac:dyDescent="0.2">
      <c r="BG657" s="30"/>
    </row>
    <row r="658" spans="19:59" x14ac:dyDescent="0.2">
      <c r="S658" t="str">
        <f>G624</f>
        <v>Q6.11</v>
      </c>
      <c r="T658" t="b">
        <f>IF(I624="",$H624,I624)</f>
        <v>0</v>
      </c>
      <c r="U658" t="b">
        <f>IF(J624="",$H624,J624)</f>
        <v>0</v>
      </c>
      <c r="V658" t="b">
        <f>IF(K624="",$H624,K624)</f>
        <v>0</v>
      </c>
      <c r="W658" t="b">
        <f>IF(L624="",$H624,L624)</f>
        <v>0</v>
      </c>
      <c r="X658" t="b">
        <f>IF(M624="",$H624,M624)</f>
        <v>0</v>
      </c>
      <c r="Y658" t="b">
        <f t="shared" ref="Y658:AB658" si="694">IF(N624="",$H624,N624)</f>
        <v>0</v>
      </c>
      <c r="Z658" t="b">
        <f t="shared" si="694"/>
        <v>0</v>
      </c>
      <c r="AA658" t="b">
        <f t="shared" si="694"/>
        <v>0</v>
      </c>
      <c r="AB658" t="b">
        <f t="shared" si="694"/>
        <v>0</v>
      </c>
      <c r="AC658" t="b">
        <v>0</v>
      </c>
      <c r="BG658" s="30"/>
    </row>
    <row r="659" spans="19:59" x14ac:dyDescent="0.2">
      <c r="T659" t="b">
        <f>IF(I625="",$H625,I625)</f>
        <v>1</v>
      </c>
      <c r="U659" t="b">
        <f t="shared" ref="U659:U661" si="695">IF(J625="",$H625,J625)</f>
        <v>1</v>
      </c>
      <c r="V659" t="b">
        <f t="shared" ref="V659:V661" si="696">IF(K625="",$H625,K625)</f>
        <v>1</v>
      </c>
      <c r="W659" t="b">
        <f t="shared" ref="W659:W661" si="697">IF(L625="",$H625,L625)</f>
        <v>1</v>
      </c>
      <c r="X659" t="b">
        <f t="shared" ref="X659:X661" si="698">IF(M625="",$H625,M625)</f>
        <v>1</v>
      </c>
      <c r="Y659" t="b">
        <f t="shared" ref="Y659:Y661" si="699">IF(N625="",$H625,N625)</f>
        <v>1</v>
      </c>
      <c r="Z659" t="b">
        <f t="shared" ref="Z659:Z661" si="700">IF(O625="",$H625,O625)</f>
        <v>1</v>
      </c>
      <c r="AA659" t="b">
        <f t="shared" ref="AA659:AB661" si="701">IF(P625="",$H625,P625)</f>
        <v>1</v>
      </c>
      <c r="AB659" t="b">
        <f t="shared" si="701"/>
        <v>1</v>
      </c>
      <c r="AC659" t="b">
        <v>0</v>
      </c>
      <c r="BG659" s="30"/>
    </row>
    <row r="660" spans="19:59" x14ac:dyDescent="0.2">
      <c r="T660" t="b">
        <f t="shared" ref="T660:T661" si="702">IF(I626="",$H626,I626)</f>
        <v>0</v>
      </c>
      <c r="U660" t="b">
        <f t="shared" si="695"/>
        <v>0</v>
      </c>
      <c r="V660" t="b">
        <f t="shared" si="696"/>
        <v>0</v>
      </c>
      <c r="W660" t="b">
        <f t="shared" si="697"/>
        <v>0</v>
      </c>
      <c r="X660" t="b">
        <f t="shared" si="698"/>
        <v>0</v>
      </c>
      <c r="Y660" t="b">
        <f t="shared" si="699"/>
        <v>0</v>
      </c>
      <c r="Z660" t="b">
        <f t="shared" si="700"/>
        <v>0</v>
      </c>
      <c r="AA660" t="b">
        <f t="shared" si="701"/>
        <v>0</v>
      </c>
      <c r="AB660" t="b">
        <f t="shared" si="701"/>
        <v>0</v>
      </c>
      <c r="AC660" t="b">
        <v>0</v>
      </c>
      <c r="BG660" s="30"/>
    </row>
    <row r="661" spans="19:59" x14ac:dyDescent="0.2">
      <c r="T661" t="b">
        <f t="shared" si="702"/>
        <v>0</v>
      </c>
      <c r="U661" t="b">
        <f t="shared" si="695"/>
        <v>0</v>
      </c>
      <c r="V661" t="b">
        <f t="shared" si="696"/>
        <v>0</v>
      </c>
      <c r="W661" t="b">
        <f t="shared" si="697"/>
        <v>0</v>
      </c>
      <c r="X661" t="b">
        <f t="shared" si="698"/>
        <v>0</v>
      </c>
      <c r="Y661" t="b">
        <f t="shared" si="699"/>
        <v>0</v>
      </c>
      <c r="Z661" t="b">
        <f t="shared" si="700"/>
        <v>0</v>
      </c>
      <c r="AA661" t="b">
        <f t="shared" si="701"/>
        <v>0</v>
      </c>
      <c r="AB661" t="b">
        <f t="shared" si="701"/>
        <v>0</v>
      </c>
      <c r="AC661" t="b">
        <v>0</v>
      </c>
      <c r="BG661" s="30"/>
    </row>
    <row r="664" spans="19:59" x14ac:dyDescent="0.2">
      <c r="S664" t="str">
        <f>G628</f>
        <v>Q6.12</v>
      </c>
      <c r="T664" t="b">
        <f>IF(I628="",$H628,I628)</f>
        <v>0</v>
      </c>
      <c r="U664" t="b">
        <f>IF(J628="",$H628,J628)</f>
        <v>0</v>
      </c>
      <c r="V664" t="b">
        <f>IF(K628="",$H628,K628)</f>
        <v>0</v>
      </c>
      <c r="W664" t="b">
        <f>IF(L628="",$H628,L628)</f>
        <v>0</v>
      </c>
      <c r="X664" t="b">
        <f>IF(M628="",$H628,M628)</f>
        <v>0</v>
      </c>
      <c r="Y664" t="b">
        <f t="shared" ref="Y664:AB664" si="703">IF(N628="",$H628,N628)</f>
        <v>0</v>
      </c>
      <c r="Z664" t="b">
        <f t="shared" si="703"/>
        <v>0</v>
      </c>
      <c r="AA664" t="b">
        <f t="shared" si="703"/>
        <v>0</v>
      </c>
      <c r="AB664" t="b">
        <f t="shared" si="703"/>
        <v>0</v>
      </c>
      <c r="AC664" t="b">
        <v>0</v>
      </c>
    </row>
    <row r="665" spans="19:59" x14ac:dyDescent="0.2">
      <c r="T665" t="b">
        <f t="shared" ref="T665:T667" si="704">IF(I629="",$H629,I629)</f>
        <v>0</v>
      </c>
      <c r="U665" t="b">
        <f t="shared" ref="U665:U667" si="705">IF(J629="",$H629,J629)</f>
        <v>0</v>
      </c>
      <c r="V665" t="b">
        <f t="shared" ref="V665:V667" si="706">IF(K629="",$H629,K629)</f>
        <v>0</v>
      </c>
      <c r="W665" t="b">
        <f t="shared" ref="W665:W667" si="707">IF(L629="",$H629,L629)</f>
        <v>0</v>
      </c>
      <c r="X665" t="b">
        <f t="shared" ref="X665:X667" si="708">IF(M629="",$H629,M629)</f>
        <v>0</v>
      </c>
      <c r="Y665" t="b">
        <f t="shared" ref="Y665:Y667" si="709">IF(N629="",$H629,N629)</f>
        <v>0</v>
      </c>
      <c r="Z665" t="b">
        <f t="shared" ref="Z665:Z667" si="710">IF(O629="",$H629,O629)</f>
        <v>0</v>
      </c>
      <c r="AA665" t="b">
        <f t="shared" ref="AA665:AB667" si="711">IF(P629="",$H629,P629)</f>
        <v>0</v>
      </c>
      <c r="AB665" t="b">
        <f t="shared" si="711"/>
        <v>0</v>
      </c>
      <c r="AC665" t="b">
        <v>0</v>
      </c>
    </row>
    <row r="666" spans="19:59" x14ac:dyDescent="0.2">
      <c r="T666" t="b">
        <f t="shared" si="704"/>
        <v>1</v>
      </c>
      <c r="U666" t="b">
        <f t="shared" si="705"/>
        <v>1</v>
      </c>
      <c r="V666" t="b">
        <f t="shared" si="706"/>
        <v>1</v>
      </c>
      <c r="W666" t="b">
        <f t="shared" si="707"/>
        <v>1</v>
      </c>
      <c r="X666" t="b">
        <f t="shared" si="708"/>
        <v>1</v>
      </c>
      <c r="Y666" t="b">
        <f t="shared" si="709"/>
        <v>1</v>
      </c>
      <c r="Z666" t="b">
        <f t="shared" si="710"/>
        <v>1</v>
      </c>
      <c r="AA666" t="b">
        <f t="shared" si="711"/>
        <v>1</v>
      </c>
      <c r="AB666" t="b">
        <f t="shared" si="711"/>
        <v>1</v>
      </c>
      <c r="AC666" t="b">
        <v>0</v>
      </c>
    </row>
    <row r="667" spans="19:59" x14ac:dyDescent="0.2">
      <c r="T667" t="b">
        <f t="shared" si="704"/>
        <v>0</v>
      </c>
      <c r="U667" t="b">
        <f t="shared" si="705"/>
        <v>0</v>
      </c>
      <c r="V667" t="b">
        <f t="shared" si="706"/>
        <v>0</v>
      </c>
      <c r="W667" t="b">
        <f t="shared" si="707"/>
        <v>0</v>
      </c>
      <c r="X667" t="b">
        <f t="shared" si="708"/>
        <v>0</v>
      </c>
      <c r="Y667" t="b">
        <f t="shared" si="709"/>
        <v>0</v>
      </c>
      <c r="Z667" t="b">
        <f t="shared" si="710"/>
        <v>0</v>
      </c>
      <c r="AA667" t="b">
        <f t="shared" si="711"/>
        <v>0</v>
      </c>
      <c r="AB667" t="b">
        <f t="shared" si="711"/>
        <v>0</v>
      </c>
      <c r="AC667" t="b">
        <v>0</v>
      </c>
    </row>
    <row r="672" spans="19:59" x14ac:dyDescent="0.2">
      <c r="S672" t="str">
        <f>G632</f>
        <v>Q6.13</v>
      </c>
      <c r="T672" t="b">
        <f>IF(I632="",$H632,I632)</f>
        <v>0</v>
      </c>
      <c r="U672" t="b">
        <f>IF(J632="",$H632,J632)</f>
        <v>0</v>
      </c>
      <c r="V672" t="b">
        <f>IF(K632="",$H632,K632)</f>
        <v>0</v>
      </c>
      <c r="W672" t="b">
        <f>IF(L632="",$H632,L632)</f>
        <v>0</v>
      </c>
      <c r="X672" t="b">
        <f>IF(M632="",$H632,M632)</f>
        <v>0</v>
      </c>
      <c r="Y672" t="b">
        <f t="shared" ref="Y672:AB672" si="712">IF(N632="",$H632,N632)</f>
        <v>0</v>
      </c>
      <c r="Z672" t="b">
        <f t="shared" si="712"/>
        <v>0</v>
      </c>
      <c r="AA672" t="b">
        <f t="shared" si="712"/>
        <v>0</v>
      </c>
      <c r="AB672" t="b">
        <f t="shared" si="712"/>
        <v>0</v>
      </c>
      <c r="AC672" t="b">
        <v>0</v>
      </c>
    </row>
    <row r="673" spans="19:29" x14ac:dyDescent="0.2">
      <c r="T673" t="b">
        <f t="shared" ref="T673:T675" si="713">IF(I633="",$H633,I633)</f>
        <v>0</v>
      </c>
      <c r="U673" t="b">
        <f t="shared" ref="U673:U675" si="714">IF(J633="",$H633,J633)</f>
        <v>0</v>
      </c>
      <c r="V673" t="b">
        <f t="shared" ref="V673:V675" si="715">IF(K633="",$H633,K633)</f>
        <v>0</v>
      </c>
      <c r="W673" t="b">
        <f t="shared" ref="W673:W675" si="716">IF(L633="",$H633,L633)</f>
        <v>0</v>
      </c>
      <c r="X673" t="b">
        <f t="shared" ref="X673:X675" si="717">IF(M633="",$H633,M633)</f>
        <v>0</v>
      </c>
      <c r="Y673" t="b">
        <f t="shared" ref="Y673:Y675" si="718">IF(N633="",$H633,N633)</f>
        <v>0</v>
      </c>
      <c r="Z673" t="b">
        <f t="shared" ref="Z673:Z675" si="719">IF(O633="",$H633,O633)</f>
        <v>0</v>
      </c>
      <c r="AA673" t="b">
        <f t="shared" ref="AA673:AB675" si="720">IF(P633="",$H633,P633)</f>
        <v>0</v>
      </c>
      <c r="AB673" t="b">
        <f t="shared" si="720"/>
        <v>0</v>
      </c>
      <c r="AC673" t="b">
        <v>0</v>
      </c>
    </row>
    <row r="674" spans="19:29" x14ac:dyDescent="0.2">
      <c r="T674" t="b">
        <f t="shared" si="713"/>
        <v>0</v>
      </c>
      <c r="U674" t="b">
        <f t="shared" si="714"/>
        <v>0</v>
      </c>
      <c r="V674" t="b">
        <f t="shared" si="715"/>
        <v>0</v>
      </c>
      <c r="W674" t="b">
        <f t="shared" si="716"/>
        <v>0</v>
      </c>
      <c r="X674" t="b">
        <f t="shared" si="717"/>
        <v>0</v>
      </c>
      <c r="Y674" t="b">
        <f t="shared" si="718"/>
        <v>0</v>
      </c>
      <c r="Z674" t="b">
        <f t="shared" si="719"/>
        <v>0</v>
      </c>
      <c r="AA674" t="b">
        <f t="shared" si="720"/>
        <v>0</v>
      </c>
      <c r="AB674" t="b">
        <f t="shared" si="720"/>
        <v>0</v>
      </c>
      <c r="AC674" t="b">
        <v>0</v>
      </c>
    </row>
    <row r="675" spans="19:29" x14ac:dyDescent="0.2">
      <c r="T675" t="b">
        <f t="shared" si="713"/>
        <v>1</v>
      </c>
      <c r="U675" t="b">
        <f t="shared" si="714"/>
        <v>1</v>
      </c>
      <c r="V675" t="b">
        <f t="shared" si="715"/>
        <v>1</v>
      </c>
      <c r="W675" t="b">
        <f t="shared" si="716"/>
        <v>1</v>
      </c>
      <c r="X675" t="b">
        <f t="shared" si="717"/>
        <v>1</v>
      </c>
      <c r="Y675" t="b">
        <f t="shared" si="718"/>
        <v>1</v>
      </c>
      <c r="Z675" t="b">
        <f t="shared" si="719"/>
        <v>1</v>
      </c>
      <c r="AA675" t="b">
        <f t="shared" si="720"/>
        <v>1</v>
      </c>
      <c r="AB675" t="b">
        <f t="shared" si="720"/>
        <v>1</v>
      </c>
      <c r="AC675" t="b">
        <v>0</v>
      </c>
    </row>
    <row r="678" spans="19:29" x14ac:dyDescent="0.2">
      <c r="S678" t="str">
        <f>G636</f>
        <v>Q6.14</v>
      </c>
      <c r="T678" t="b">
        <f>IF(I636="",$H636,I636)</f>
        <v>0</v>
      </c>
      <c r="U678" t="b">
        <f>IF(J636="",$H636,J636)</f>
        <v>0</v>
      </c>
      <c r="V678" t="b">
        <f>IF(K636="",$H636,K636)</f>
        <v>0</v>
      </c>
      <c r="W678" t="b">
        <f>IF(L636="",$H636,L636)</f>
        <v>0</v>
      </c>
      <c r="X678" t="b">
        <f>IF(M636="",$H636,M636)</f>
        <v>0</v>
      </c>
      <c r="Y678" t="b">
        <f t="shared" ref="Y678:AB678" si="721">IF(N636="",$H636,N636)</f>
        <v>0</v>
      </c>
      <c r="Z678" t="b">
        <f t="shared" si="721"/>
        <v>0</v>
      </c>
      <c r="AA678" t="b">
        <f t="shared" si="721"/>
        <v>0</v>
      </c>
      <c r="AB678" t="b">
        <f t="shared" si="721"/>
        <v>0</v>
      </c>
      <c r="AC678" t="b">
        <v>0</v>
      </c>
    </row>
    <row r="679" spans="19:29" x14ac:dyDescent="0.2">
      <c r="T679" t="b">
        <f t="shared" ref="T679:T681" si="722">IF(I637="",$H637,I637)</f>
        <v>0</v>
      </c>
      <c r="U679" t="b">
        <f t="shared" ref="U679:U681" si="723">IF(J637="",$H637,J637)</f>
        <v>0</v>
      </c>
      <c r="V679" t="b">
        <f t="shared" ref="V679:V681" si="724">IF(K637="",$H637,K637)</f>
        <v>0</v>
      </c>
      <c r="W679" t="b">
        <f t="shared" ref="W679:W681" si="725">IF(L637="",$H637,L637)</f>
        <v>0</v>
      </c>
      <c r="X679" t="b">
        <f t="shared" ref="X679:X681" si="726">IF(M637="",$H637,M637)</f>
        <v>0</v>
      </c>
      <c r="Y679" t="b">
        <f t="shared" ref="Y679:Y681" si="727">IF(N637="",$H637,N637)</f>
        <v>0</v>
      </c>
      <c r="Z679" t="b">
        <f t="shared" ref="Z679:Z681" si="728">IF(O637="",$H637,O637)</f>
        <v>0</v>
      </c>
      <c r="AA679" t="b">
        <f t="shared" ref="AA679:AB681" si="729">IF(P637="",$H637,P637)</f>
        <v>0</v>
      </c>
      <c r="AB679" t="b">
        <f t="shared" si="729"/>
        <v>0</v>
      </c>
      <c r="AC679" t="b">
        <v>0</v>
      </c>
    </row>
    <row r="680" spans="19:29" x14ac:dyDescent="0.2">
      <c r="T680" t="b">
        <f t="shared" si="722"/>
        <v>1</v>
      </c>
      <c r="U680" t="b">
        <f t="shared" si="723"/>
        <v>1</v>
      </c>
      <c r="V680" t="b">
        <f t="shared" si="724"/>
        <v>1</v>
      </c>
      <c r="W680" t="b">
        <f t="shared" si="725"/>
        <v>1</v>
      </c>
      <c r="X680" t="b">
        <f t="shared" si="726"/>
        <v>1</v>
      </c>
      <c r="Y680" t="b">
        <f t="shared" si="727"/>
        <v>1</v>
      </c>
      <c r="Z680" t="b">
        <f t="shared" si="728"/>
        <v>1</v>
      </c>
      <c r="AA680" t="b">
        <f t="shared" si="729"/>
        <v>1</v>
      </c>
      <c r="AB680" t="b">
        <f t="shared" si="729"/>
        <v>1</v>
      </c>
      <c r="AC680" t="b">
        <v>0</v>
      </c>
    </row>
    <row r="681" spans="19:29" x14ac:dyDescent="0.2">
      <c r="T681" t="b">
        <f t="shared" si="722"/>
        <v>0</v>
      </c>
      <c r="U681" t="b">
        <f t="shared" si="723"/>
        <v>0</v>
      </c>
      <c r="V681" t="b">
        <f t="shared" si="724"/>
        <v>0</v>
      </c>
      <c r="W681" t="b">
        <f t="shared" si="725"/>
        <v>0</v>
      </c>
      <c r="X681" t="b">
        <f t="shared" si="726"/>
        <v>0</v>
      </c>
      <c r="Y681" t="b">
        <f t="shared" si="727"/>
        <v>0</v>
      </c>
      <c r="Z681" t="b">
        <f t="shared" si="728"/>
        <v>0</v>
      </c>
      <c r="AA681" t="b">
        <f t="shared" si="729"/>
        <v>0</v>
      </c>
      <c r="AB681" t="b">
        <f t="shared" si="729"/>
        <v>0</v>
      </c>
      <c r="AC681" t="b">
        <v>0</v>
      </c>
    </row>
    <row r="684" spans="19:29" x14ac:dyDescent="0.2">
      <c r="S684" t="str">
        <f>G640</f>
        <v>Q6.15</v>
      </c>
      <c r="T684" t="b">
        <f>IF(I640="",$H640,I640)</f>
        <v>1</v>
      </c>
      <c r="U684" t="b">
        <f>IF(J640="",$H640,J640)</f>
        <v>1</v>
      </c>
      <c r="V684" t="b">
        <f>IF(K640="",$H640,K640)</f>
        <v>1</v>
      </c>
      <c r="W684" t="b">
        <f>IF(L640="",$H640,L640)</f>
        <v>1</v>
      </c>
      <c r="X684" t="b">
        <f>IF(M640="",$H640,M640)</f>
        <v>1</v>
      </c>
      <c r="Y684" t="b">
        <f t="shared" ref="Y684:AB684" si="730">IF(N640="",$H640,N640)</f>
        <v>1</v>
      </c>
      <c r="Z684" t="b">
        <f t="shared" si="730"/>
        <v>1</v>
      </c>
      <c r="AA684" t="b">
        <f t="shared" si="730"/>
        <v>1</v>
      </c>
      <c r="AB684" t="b">
        <f t="shared" si="730"/>
        <v>1</v>
      </c>
      <c r="AC684" t="b">
        <v>0</v>
      </c>
    </row>
    <row r="685" spans="19:29" x14ac:dyDescent="0.2">
      <c r="T685" t="b">
        <f t="shared" ref="T685:T687" si="731">IF(I641="",$H641,I641)</f>
        <v>0</v>
      </c>
      <c r="U685" t="b">
        <f t="shared" ref="U685:U687" si="732">IF(J641="",$H641,J641)</f>
        <v>0</v>
      </c>
      <c r="V685" t="b">
        <f t="shared" ref="V685:V687" si="733">IF(K641="",$H641,K641)</f>
        <v>0</v>
      </c>
      <c r="W685" t="b">
        <f t="shared" ref="W685:W687" si="734">IF(L641="",$H641,L641)</f>
        <v>0</v>
      </c>
      <c r="X685" t="b">
        <f t="shared" ref="X685:X687" si="735">IF(M641="",$H641,M641)</f>
        <v>0</v>
      </c>
      <c r="Y685" t="b">
        <f t="shared" ref="Y685:Y687" si="736">IF(N641="",$H641,N641)</f>
        <v>0</v>
      </c>
      <c r="Z685" t="b">
        <f t="shared" ref="Z685:Z687" si="737">IF(O641="",$H641,O641)</f>
        <v>0</v>
      </c>
      <c r="AA685" t="b">
        <f t="shared" ref="AA685:AB687" si="738">IF(P641="",$H641,P641)</f>
        <v>0</v>
      </c>
      <c r="AB685" t="b">
        <f t="shared" si="738"/>
        <v>0</v>
      </c>
      <c r="AC685" t="b">
        <v>0</v>
      </c>
    </row>
    <row r="686" spans="19:29" x14ac:dyDescent="0.2">
      <c r="T686" t="b">
        <f t="shared" si="731"/>
        <v>0</v>
      </c>
      <c r="U686" t="b">
        <f t="shared" si="732"/>
        <v>0</v>
      </c>
      <c r="V686" t="b">
        <f t="shared" si="733"/>
        <v>0</v>
      </c>
      <c r="W686" t="b">
        <f t="shared" si="734"/>
        <v>0</v>
      </c>
      <c r="X686" t="b">
        <f t="shared" si="735"/>
        <v>0</v>
      </c>
      <c r="Y686" t="b">
        <f t="shared" si="736"/>
        <v>0</v>
      </c>
      <c r="Z686" t="b">
        <f t="shared" si="737"/>
        <v>0</v>
      </c>
      <c r="AA686" t="b">
        <f t="shared" si="738"/>
        <v>0</v>
      </c>
      <c r="AB686" t="b">
        <f t="shared" si="738"/>
        <v>0</v>
      </c>
      <c r="AC686" t="b">
        <v>0</v>
      </c>
    </row>
    <row r="687" spans="19:29" x14ac:dyDescent="0.2">
      <c r="T687" t="b">
        <f t="shared" si="731"/>
        <v>0</v>
      </c>
      <c r="U687" t="b">
        <f t="shared" si="732"/>
        <v>0</v>
      </c>
      <c r="V687" t="b">
        <f t="shared" si="733"/>
        <v>0</v>
      </c>
      <c r="W687" t="b">
        <f t="shared" si="734"/>
        <v>0</v>
      </c>
      <c r="X687" t="b">
        <f t="shared" si="735"/>
        <v>0</v>
      </c>
      <c r="Y687" t="b">
        <f t="shared" si="736"/>
        <v>0</v>
      </c>
      <c r="Z687" t="b">
        <f t="shared" si="737"/>
        <v>0</v>
      </c>
      <c r="AA687" t="b">
        <f t="shared" si="738"/>
        <v>0</v>
      </c>
      <c r="AB687" t="b">
        <f t="shared" si="738"/>
        <v>0</v>
      </c>
      <c r="AC687" t="b">
        <v>0</v>
      </c>
    </row>
    <row r="690" spans="1:132" x14ac:dyDescent="0.2">
      <c r="S690" t="str">
        <f>G644</f>
        <v>Q6.16</v>
      </c>
      <c r="T690" t="b">
        <f>IF(I644="",$H644,I644)</f>
        <v>0</v>
      </c>
      <c r="U690" t="b">
        <f>IF(J644="",$H644,J644)</f>
        <v>0</v>
      </c>
      <c r="V690" t="b">
        <f>IF(K644="",$H644,K644)</f>
        <v>0</v>
      </c>
      <c r="W690" t="b">
        <f>IF(L644="",$H644,L644)</f>
        <v>0</v>
      </c>
      <c r="X690" t="b">
        <f>IF(M644="",$H644,M644)</f>
        <v>0</v>
      </c>
      <c r="Y690" t="b">
        <f t="shared" ref="Y690:AB690" si="739">IF(N644="",$H644,N644)</f>
        <v>0</v>
      </c>
      <c r="Z690" t="b">
        <f t="shared" si="739"/>
        <v>0</v>
      </c>
      <c r="AA690" t="b">
        <f t="shared" si="739"/>
        <v>0</v>
      </c>
      <c r="AB690" t="b">
        <f t="shared" si="739"/>
        <v>0</v>
      </c>
      <c r="AC690" t="b">
        <v>0</v>
      </c>
    </row>
    <row r="691" spans="1:132" x14ac:dyDescent="0.2">
      <c r="T691" t="b">
        <f t="shared" ref="T691:T693" si="740">IF(I645="",$H645,I645)</f>
        <v>1</v>
      </c>
      <c r="U691" t="b">
        <f t="shared" ref="U691:U693" si="741">IF(J645="",$H645,J645)</f>
        <v>0</v>
      </c>
      <c r="V691" t="b">
        <f t="shared" ref="V691:V693" si="742">IF(K645="",$H645,K645)</f>
        <v>0</v>
      </c>
      <c r="W691" t="b">
        <f t="shared" ref="W691:W693" si="743">IF(L645="",$H645,L645)</f>
        <v>0</v>
      </c>
      <c r="X691" t="b">
        <f t="shared" ref="X691:X693" si="744">IF(M645="",$H645,M645)</f>
        <v>1</v>
      </c>
      <c r="Y691" t="b">
        <f t="shared" ref="Y691:Y693" si="745">IF(N645="",$H645,N645)</f>
        <v>0</v>
      </c>
      <c r="Z691" t="b">
        <f t="shared" ref="Z691:Z693" si="746">IF(O645="",$H645,O645)</f>
        <v>0</v>
      </c>
      <c r="AA691" t="b">
        <f t="shared" ref="AA691:AB693" si="747">IF(P645="",$H645,P645)</f>
        <v>0</v>
      </c>
      <c r="AB691" t="b">
        <f t="shared" si="747"/>
        <v>1</v>
      </c>
      <c r="AC691" t="b">
        <v>0</v>
      </c>
    </row>
    <row r="692" spans="1:132" x14ac:dyDescent="0.2">
      <c r="T692" t="b">
        <f t="shared" si="740"/>
        <v>0</v>
      </c>
      <c r="U692" t="b">
        <f t="shared" si="741"/>
        <v>1</v>
      </c>
      <c r="V692" t="b">
        <f t="shared" si="742"/>
        <v>1</v>
      </c>
      <c r="W692" t="b">
        <f t="shared" si="743"/>
        <v>1</v>
      </c>
      <c r="X692" t="b">
        <f t="shared" si="744"/>
        <v>0</v>
      </c>
      <c r="Y692" t="b">
        <f t="shared" si="745"/>
        <v>1</v>
      </c>
      <c r="Z692" t="b">
        <f t="shared" si="746"/>
        <v>1</v>
      </c>
      <c r="AA692" t="b">
        <f t="shared" si="747"/>
        <v>1</v>
      </c>
      <c r="AB692" t="b">
        <f t="shared" si="747"/>
        <v>0</v>
      </c>
      <c r="AC692" t="b">
        <v>0</v>
      </c>
    </row>
    <row r="693" spans="1:132" x14ac:dyDescent="0.2">
      <c r="T693" t="b">
        <f t="shared" si="740"/>
        <v>0</v>
      </c>
      <c r="U693" t="b">
        <f t="shared" si="741"/>
        <v>0</v>
      </c>
      <c r="V693" t="b">
        <f t="shared" si="742"/>
        <v>0</v>
      </c>
      <c r="W693" t="b">
        <f t="shared" si="743"/>
        <v>0</v>
      </c>
      <c r="X693" t="b">
        <f t="shared" si="744"/>
        <v>0</v>
      </c>
      <c r="Y693" t="b">
        <f t="shared" si="745"/>
        <v>0</v>
      </c>
      <c r="Z693" t="b">
        <f t="shared" si="746"/>
        <v>0</v>
      </c>
      <c r="AA693" t="b">
        <f t="shared" si="747"/>
        <v>0</v>
      </c>
      <c r="AB693" t="b">
        <f t="shared" si="747"/>
        <v>0</v>
      </c>
      <c r="AC693" t="b">
        <v>0</v>
      </c>
    </row>
    <row r="697" spans="1:132" x14ac:dyDescent="0.2">
      <c r="S697" t="str">
        <f>G648</f>
        <v>Q6.17</v>
      </c>
      <c r="T697" t="b">
        <f>IF(I648="",$H648,I648)</f>
        <v>0</v>
      </c>
      <c r="U697" t="b">
        <f>IF(J648="",$H648,J648)</f>
        <v>0</v>
      </c>
      <c r="V697" t="b">
        <f>IF(K648="",$H648,K648)</f>
        <v>0</v>
      </c>
      <c r="W697" t="b">
        <f>IF(L648="",$H648,L648)</f>
        <v>0</v>
      </c>
      <c r="X697" t="b">
        <f>IF(M648="",$H648,M648)</f>
        <v>0</v>
      </c>
      <c r="Y697" t="b">
        <f t="shared" ref="Y697:AB697" si="748">IF(N648="",$H648,N648)</f>
        <v>0</v>
      </c>
      <c r="Z697" t="b">
        <f t="shared" si="748"/>
        <v>0</v>
      </c>
      <c r="AA697" t="b">
        <f t="shared" si="748"/>
        <v>0</v>
      </c>
      <c r="AB697" t="b">
        <f t="shared" si="748"/>
        <v>0</v>
      </c>
      <c r="AC697" t="b">
        <v>0</v>
      </c>
    </row>
    <row r="698" spans="1:132" x14ac:dyDescent="0.2">
      <c r="T698" t="b">
        <f t="shared" ref="T698:T700" si="749">IF(I649="",$H649,I649)</f>
        <v>1</v>
      </c>
      <c r="U698" t="b">
        <f t="shared" ref="U698:U700" si="750">IF(J649="",$H649,J649)</f>
        <v>1</v>
      </c>
      <c r="V698" t="b">
        <f t="shared" ref="V698:V700" si="751">IF(K649="",$H649,K649)</f>
        <v>1</v>
      </c>
      <c r="W698" t="b">
        <f t="shared" ref="W698:W700" si="752">IF(L649="",$H649,L649)</f>
        <v>1</v>
      </c>
      <c r="X698" t="b">
        <f t="shared" ref="X698:X700" si="753">IF(M649="",$H649,M649)</f>
        <v>1</v>
      </c>
      <c r="Y698" t="b">
        <f t="shared" ref="Y698:Y700" si="754">IF(N649="",$H649,N649)</f>
        <v>1</v>
      </c>
      <c r="Z698" t="b">
        <f t="shared" ref="Z698:Z700" si="755">IF(O649="",$H649,O649)</f>
        <v>1</v>
      </c>
      <c r="AA698" t="b">
        <f t="shared" ref="AA698:AB700" si="756">IF(P649="",$H649,P649)</f>
        <v>1</v>
      </c>
      <c r="AB698" t="b">
        <f t="shared" si="756"/>
        <v>1</v>
      </c>
      <c r="AC698" t="b">
        <v>0</v>
      </c>
    </row>
    <row r="699" spans="1:132" s="3" customFormat="1" x14ac:dyDescent="0.2">
      <c r="A699"/>
      <c r="B699"/>
      <c r="C699"/>
      <c r="D699"/>
      <c r="E699"/>
      <c r="F699"/>
      <c r="G699"/>
      <c r="H699"/>
      <c r="I699"/>
      <c r="J699"/>
      <c r="K699"/>
      <c r="L699"/>
      <c r="M699"/>
      <c r="N699"/>
      <c r="O699"/>
      <c r="P699"/>
      <c r="Q699"/>
      <c r="R699"/>
      <c r="S699"/>
      <c r="T699" t="b">
        <f t="shared" si="749"/>
        <v>0</v>
      </c>
      <c r="U699" t="b">
        <f t="shared" si="750"/>
        <v>0</v>
      </c>
      <c r="V699" t="b">
        <f t="shared" si="751"/>
        <v>0</v>
      </c>
      <c r="W699" t="b">
        <f t="shared" si="752"/>
        <v>0</v>
      </c>
      <c r="X699" t="b">
        <f t="shared" si="753"/>
        <v>0</v>
      </c>
      <c r="Y699" t="b">
        <f t="shared" si="754"/>
        <v>0</v>
      </c>
      <c r="Z699" t="b">
        <f t="shared" si="755"/>
        <v>0</v>
      </c>
      <c r="AA699" t="b">
        <f t="shared" si="756"/>
        <v>0</v>
      </c>
      <c r="AB699" t="b">
        <f t="shared" si="756"/>
        <v>0</v>
      </c>
      <c r="AC699" t="b">
        <v>0</v>
      </c>
      <c r="AD699"/>
      <c r="AE699"/>
      <c r="AF699"/>
      <c r="AG699"/>
      <c r="AH699"/>
      <c r="AI699"/>
      <c r="AJ699"/>
      <c r="AK699"/>
      <c r="AL699"/>
      <c r="AM699"/>
      <c r="AN699"/>
      <c r="AO699"/>
      <c r="AP699"/>
      <c r="AQ699"/>
      <c r="AR699"/>
      <c r="AS699"/>
      <c r="AT699"/>
      <c r="AU699"/>
      <c r="AV699"/>
      <c r="AW699"/>
      <c r="AX699"/>
      <c r="AY699"/>
      <c r="AZ699"/>
      <c r="BA699"/>
      <c r="BB699"/>
      <c r="BC699"/>
      <c r="BD699"/>
      <c r="BE699"/>
      <c r="BF699"/>
      <c r="BG699"/>
      <c r="BH699"/>
      <c r="BI699" s="1"/>
      <c r="BJ699"/>
      <c r="BK699"/>
      <c r="BL699"/>
      <c r="BM699"/>
      <c r="BN699"/>
      <c r="BO699"/>
      <c r="BP699"/>
      <c r="BQ699"/>
      <c r="BR699"/>
      <c r="BS699"/>
      <c r="BT699"/>
      <c r="BU699"/>
      <c r="BV699"/>
      <c r="BW699"/>
      <c r="BX699"/>
      <c r="BY699"/>
      <c r="BZ699"/>
      <c r="CA699"/>
      <c r="CB699"/>
      <c r="CC699"/>
      <c r="CD699"/>
      <c r="CE699"/>
      <c r="CF699"/>
      <c r="CG699"/>
      <c r="CH699"/>
      <c r="CI699"/>
      <c r="CJ699"/>
      <c r="CK699"/>
      <c r="CL699"/>
      <c r="CM699"/>
      <c r="CN699"/>
      <c r="CO699"/>
      <c r="CP699"/>
      <c r="CQ699"/>
      <c r="CR699"/>
      <c r="CS699"/>
      <c r="CT699"/>
      <c r="CU699"/>
      <c r="CV699"/>
      <c r="CW699"/>
      <c r="CX699"/>
      <c r="CY699"/>
      <c r="CZ699"/>
      <c r="DA699"/>
      <c r="DB699"/>
      <c r="DC699"/>
      <c r="DD699"/>
      <c r="DE699"/>
      <c r="DF699"/>
      <c r="DG699"/>
      <c r="DH699"/>
      <c r="DI699"/>
      <c r="DJ699"/>
      <c r="DK699"/>
      <c r="DL699"/>
      <c r="DM699"/>
      <c r="DN699"/>
      <c r="DO699"/>
      <c r="DP699"/>
      <c r="DQ699"/>
      <c r="DR699"/>
      <c r="DS699"/>
      <c r="DT699"/>
      <c r="DU699"/>
      <c r="DV699"/>
      <c r="DW699"/>
      <c r="DX699"/>
      <c r="DY699"/>
      <c r="DZ699"/>
      <c r="EA699"/>
      <c r="EB699"/>
    </row>
    <row r="700" spans="1:132" x14ac:dyDescent="0.2">
      <c r="T700" t="b">
        <f t="shared" si="749"/>
        <v>0</v>
      </c>
      <c r="U700" t="b">
        <f t="shared" si="750"/>
        <v>0</v>
      </c>
      <c r="V700" t="b">
        <f t="shared" si="751"/>
        <v>0</v>
      </c>
      <c r="W700" t="b">
        <f t="shared" si="752"/>
        <v>0</v>
      </c>
      <c r="X700" t="b">
        <f t="shared" si="753"/>
        <v>0</v>
      </c>
      <c r="Y700" t="b">
        <f t="shared" si="754"/>
        <v>0</v>
      </c>
      <c r="Z700" t="b">
        <f t="shared" si="755"/>
        <v>0</v>
      </c>
      <c r="AA700" t="b">
        <f t="shared" si="756"/>
        <v>0</v>
      </c>
      <c r="AB700" t="b">
        <f>IF(Q651="",$H651,Q651)</f>
        <v>0</v>
      </c>
      <c r="AC700" t="b">
        <v>0</v>
      </c>
    </row>
    <row r="701" spans="1:132" x14ac:dyDescent="0.2">
      <c r="A701" s="3" t="s">
        <v>48</v>
      </c>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10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row>
    <row r="703" spans="1:132" x14ac:dyDescent="0.2">
      <c r="B703" t="s">
        <v>49</v>
      </c>
      <c r="G703" t="str">
        <f>IF(SUM(G705:G710)=100,"ok","error")</f>
        <v>ok</v>
      </c>
    </row>
    <row r="705" spans="2:7" x14ac:dyDescent="0.2">
      <c r="B705" t="s">
        <v>8</v>
      </c>
      <c r="G705">
        <f>'Start and prefill'!J22</f>
        <v>18.7</v>
      </c>
    </row>
    <row r="706" spans="2:7" x14ac:dyDescent="0.2">
      <c r="B706" t="s">
        <v>9</v>
      </c>
      <c r="G706">
        <f>'Start and prefill'!J23</f>
        <v>23.2</v>
      </c>
    </row>
    <row r="707" spans="2:7" x14ac:dyDescent="0.2">
      <c r="B707" t="s">
        <v>10</v>
      </c>
      <c r="G707">
        <f>'Start and prefill'!J24</f>
        <v>16.100000000000001</v>
      </c>
    </row>
    <row r="708" spans="2:7" x14ac:dyDescent="0.2">
      <c r="B708" t="s">
        <v>11</v>
      </c>
      <c r="G708">
        <f>'Start and prefill'!J25</f>
        <v>12.3</v>
      </c>
    </row>
    <row r="709" spans="2:7" x14ac:dyDescent="0.2">
      <c r="B709" t="s">
        <v>12</v>
      </c>
      <c r="G709">
        <f>'Start and prefill'!J26</f>
        <v>12.3</v>
      </c>
    </row>
    <row r="710" spans="2:7" x14ac:dyDescent="0.2">
      <c r="B710" t="s">
        <v>13</v>
      </c>
      <c r="G710">
        <f>'Start and prefill'!J27</f>
        <v>17.399999999999999</v>
      </c>
    </row>
    <row r="712" spans="2:7" x14ac:dyDescent="0.2">
      <c r="B712" t="s">
        <v>421</v>
      </c>
    </row>
    <row r="713" spans="2:7" x14ac:dyDescent="0.2">
      <c r="B713" s="8">
        <f>COUNTBLANK('Technical page'!$C$10:$C$25)+COUNTBLANK('Technical page'!$C$124:$C$168)+COUNTBLANK('Technical page'!$C$406:$C$415)+COUNTBLANK('Technical page'!$C$482:$C$489)+COUNTBLANK('Technical page'!$C$544:$C$548)+COUNTBLANK('Technical page'!$C$584:$C$600)</f>
        <v>0</v>
      </c>
      <c r="C713" s="117"/>
    </row>
  </sheetData>
  <sheetProtection algorithmName="SHA-512" hashValue="vd7l0wXlnG2rnYFsdQA1x7P6NYWJ6oPPkAl9qiA52tJ49VQM1u/8eIwDcL7SYgYwLiHdQOW5rVaCRbbybEm7kA==" saltValue="gu7LxcIxRdwg9BnTWeh1Kg==" spinCount="100000" sheet="1" objects="1" scenarios="1"/>
  <mergeCells count="2">
    <mergeCell ref="O581:P581"/>
    <mergeCell ref="BI10:FW10"/>
  </mergeCells>
  <phoneticPr fontId="49" type="noConversion"/>
  <conditionalFormatting sqref="G703">
    <cfRule type="cellIs" dxfId="6" priority="7" operator="equal">
      <formula>"error"</formula>
    </cfRule>
  </conditionalFormatting>
  <conditionalFormatting sqref="AG404:AH404">
    <cfRule type="cellIs" dxfId="5" priority="6" operator="equal">
      <formula>"error"</formula>
    </cfRule>
  </conditionalFormatting>
  <conditionalFormatting sqref="AG480:AH480">
    <cfRule type="cellIs" dxfId="4" priority="5" operator="equal">
      <formula>"error"</formula>
    </cfRule>
  </conditionalFormatting>
  <conditionalFormatting sqref="AG542:AH542">
    <cfRule type="cellIs" dxfId="3" priority="4" operator="equal">
      <formula>"error"</formula>
    </cfRule>
  </conditionalFormatting>
  <conditionalFormatting sqref="AG8:AH8">
    <cfRule type="cellIs" dxfId="2" priority="3" operator="equal">
      <formula>"error"</formula>
    </cfRule>
  </conditionalFormatting>
  <conditionalFormatting sqref="AG582:AH582">
    <cfRule type="cellIs" dxfId="1" priority="2" operator="equal">
      <formula>"error"</formula>
    </cfRule>
  </conditionalFormatting>
  <conditionalFormatting sqref="AG122:AH122">
    <cfRule type="cellIs" dxfId="0" priority="1" operator="equal">
      <formula>"error"</formula>
    </cfRule>
  </conditionalFormatting>
  <hyperlinks>
    <hyperlink ref="BL585" r:id="rId1"/>
    <hyperlink ref="BL586" r:id="rId2"/>
    <hyperlink ref="BL587" r:id="rId3"/>
    <hyperlink ref="BL589" r:id="rId4"/>
    <hyperlink ref="BL590" r:id="rId5"/>
    <hyperlink ref="BL591" r:id="rId6"/>
    <hyperlink ref="BL621" r:id="rId7"/>
    <hyperlink ref="BL622" r:id="rId8"/>
  </hyperlinks>
  <pageMargins left="0.7" right="0.7" top="0.75" bottom="0.75" header="0.3" footer="0.3"/>
  <pageSetup paperSize="9" orientation="portrait"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enableFormatConditionsCalculation="0">
    <tabColor theme="0" tint="-0.14999847407452621"/>
  </sheetPr>
  <dimension ref="B1:U108"/>
  <sheetViews>
    <sheetView workbookViewId="0">
      <pane ySplit="2" topLeftCell="A3" activePane="bottomLeft" state="frozenSplit"/>
      <selection pane="bottomLeft" activeCell="O27" sqref="O27"/>
    </sheetView>
  </sheetViews>
  <sheetFormatPr baseColWidth="10" defaultColWidth="8.83203125" defaultRowHeight="15" x14ac:dyDescent="0.2"/>
  <sheetData>
    <row r="1" spans="2:21" x14ac:dyDescent="0.2">
      <c r="D1" t="s">
        <v>376</v>
      </c>
    </row>
    <row r="2" spans="2:21" x14ac:dyDescent="0.2">
      <c r="C2" t="s">
        <v>6</v>
      </c>
      <c r="D2" s="13" t="s">
        <v>377</v>
      </c>
      <c r="E2" s="13" t="s">
        <v>378</v>
      </c>
      <c r="F2" s="13" t="s">
        <v>379</v>
      </c>
      <c r="G2" s="13" t="s">
        <v>380</v>
      </c>
      <c r="H2" s="13" t="s">
        <v>381</v>
      </c>
      <c r="I2" s="13" t="s">
        <v>382</v>
      </c>
      <c r="J2" s="13" t="s">
        <v>383</v>
      </c>
      <c r="K2" s="13" t="s">
        <v>384</v>
      </c>
      <c r="L2" s="13" t="s">
        <v>385</v>
      </c>
      <c r="M2" s="13" t="s">
        <v>386</v>
      </c>
      <c r="N2" s="13" t="s">
        <v>387</v>
      </c>
      <c r="O2" s="13" t="s">
        <v>388</v>
      </c>
      <c r="P2" s="13" t="s">
        <v>389</v>
      </c>
      <c r="Q2" s="13" t="s">
        <v>390</v>
      </c>
      <c r="R2" s="13" t="s">
        <v>391</v>
      </c>
      <c r="S2" s="13" t="s">
        <v>392</v>
      </c>
      <c r="T2" s="13" t="s">
        <v>393</v>
      </c>
      <c r="U2" s="13"/>
    </row>
    <row r="3" spans="2:21" x14ac:dyDescent="0.2">
      <c r="B3" t="str">
        <f>'Technical page'!B10</f>
        <v>Q1.1</v>
      </c>
      <c r="C3">
        <f>'Technical page'!C10</f>
        <v>3</v>
      </c>
      <c r="D3" s="13"/>
      <c r="E3" s="13"/>
      <c r="F3" s="13"/>
      <c r="G3" s="13"/>
      <c r="H3" s="13"/>
      <c r="I3" s="13"/>
      <c r="J3" s="13"/>
      <c r="K3" s="13"/>
      <c r="L3" s="13"/>
      <c r="M3" s="13"/>
      <c r="N3" s="13"/>
      <c r="O3" s="13"/>
      <c r="P3" s="13"/>
      <c r="Q3" s="13"/>
      <c r="R3" s="13"/>
      <c r="S3" s="13"/>
      <c r="T3" s="13"/>
      <c r="U3" s="13"/>
    </row>
    <row r="4" spans="2:21" x14ac:dyDescent="0.2">
      <c r="B4" t="str">
        <f>'Technical page'!B11</f>
        <v>Q1.2</v>
      </c>
      <c r="C4">
        <f>'Technical page'!C11</f>
        <v>4</v>
      </c>
      <c r="D4" s="13"/>
      <c r="E4" s="13"/>
      <c r="F4" s="13"/>
      <c r="G4" s="13"/>
      <c r="H4" s="13"/>
      <c r="I4" s="13"/>
      <c r="J4" s="13"/>
      <c r="K4" s="13"/>
      <c r="L4" s="13"/>
      <c r="M4" s="13"/>
      <c r="N4" s="13"/>
      <c r="O4" s="13"/>
      <c r="P4" s="13"/>
      <c r="Q4" s="13"/>
      <c r="R4" s="13"/>
      <c r="S4" s="13"/>
      <c r="T4" s="13"/>
      <c r="U4" s="13"/>
    </row>
    <row r="5" spans="2:21" x14ac:dyDescent="0.2">
      <c r="B5" t="str">
        <f>'Technical page'!B12</f>
        <v>Q1.3</v>
      </c>
      <c r="C5">
        <f>'Technical page'!C12</f>
        <v>3</v>
      </c>
      <c r="D5" s="13"/>
      <c r="E5" s="13"/>
      <c r="F5" s="13"/>
      <c r="G5" s="13"/>
      <c r="H5" s="13"/>
      <c r="I5" s="13"/>
      <c r="J5" s="13"/>
      <c r="K5" s="13"/>
      <c r="L5" s="13"/>
      <c r="M5" s="13"/>
      <c r="N5" s="13"/>
      <c r="O5" s="13"/>
      <c r="P5" s="13"/>
      <c r="Q5" s="13"/>
      <c r="R5" s="13"/>
      <c r="S5" s="13"/>
      <c r="T5" s="13"/>
      <c r="U5" s="13"/>
    </row>
    <row r="6" spans="2:21" x14ac:dyDescent="0.2">
      <c r="B6" t="str">
        <f>'Technical page'!B13</f>
        <v>Q1.4</v>
      </c>
      <c r="C6">
        <f>'Technical page'!C13</f>
        <v>4</v>
      </c>
      <c r="D6" s="13"/>
      <c r="E6" s="13"/>
      <c r="F6" s="13"/>
      <c r="G6" s="13"/>
      <c r="H6" s="13"/>
      <c r="I6" s="13"/>
      <c r="J6" s="13"/>
      <c r="K6" s="13"/>
      <c r="L6" s="13"/>
      <c r="M6" s="13"/>
      <c r="N6" s="13"/>
      <c r="O6" s="13"/>
      <c r="P6" s="13"/>
      <c r="Q6" s="13"/>
      <c r="R6" s="13"/>
      <c r="S6" s="13"/>
      <c r="T6" s="13"/>
      <c r="U6" s="13"/>
    </row>
    <row r="7" spans="2:21" x14ac:dyDescent="0.2">
      <c r="B7" t="str">
        <f>'Technical page'!B14</f>
        <v>Q1.5</v>
      </c>
      <c r="C7">
        <f>'Technical page'!C14</f>
        <v>3</v>
      </c>
      <c r="D7" s="13"/>
      <c r="E7" s="13"/>
      <c r="F7" s="13"/>
      <c r="G7" s="13"/>
      <c r="H7" s="13"/>
      <c r="I7" s="13"/>
      <c r="J7" s="13"/>
      <c r="K7" s="13"/>
      <c r="L7" s="13"/>
      <c r="M7" s="13"/>
      <c r="N7" s="13"/>
      <c r="O7" s="13"/>
      <c r="P7" s="13"/>
      <c r="Q7" s="13"/>
      <c r="R7" s="13"/>
      <c r="S7" s="13"/>
      <c r="T7" s="13"/>
      <c r="U7" s="13"/>
    </row>
    <row r="8" spans="2:21" x14ac:dyDescent="0.2">
      <c r="B8" t="str">
        <f>'Technical page'!B15</f>
        <v>Q1.6</v>
      </c>
      <c r="C8">
        <f>'Technical page'!C15</f>
        <v>3</v>
      </c>
      <c r="D8" s="13"/>
      <c r="E8" s="13"/>
      <c r="F8" s="13"/>
      <c r="G8" s="13"/>
      <c r="H8" s="13"/>
      <c r="I8" s="13"/>
      <c r="J8" s="13"/>
      <c r="K8" s="13"/>
      <c r="L8" s="13"/>
      <c r="M8" s="13"/>
      <c r="N8" s="13"/>
      <c r="O8" s="13"/>
      <c r="P8" s="13"/>
      <c r="Q8" s="13"/>
      <c r="R8" s="13"/>
      <c r="S8" s="13"/>
      <c r="T8" s="13"/>
      <c r="U8" s="13"/>
    </row>
    <row r="9" spans="2:21" x14ac:dyDescent="0.2">
      <c r="B9" t="str">
        <f>'Technical page'!B16</f>
        <v>Q1.7</v>
      </c>
      <c r="C9">
        <f>'Technical page'!C16</f>
        <v>4</v>
      </c>
      <c r="D9" s="13"/>
      <c r="E9" s="13"/>
      <c r="F9" s="13"/>
      <c r="G9" s="13"/>
      <c r="H9" s="13"/>
      <c r="I9" s="13"/>
      <c r="J9" s="13"/>
      <c r="K9" s="13"/>
      <c r="L9" s="13"/>
      <c r="M9" s="13"/>
      <c r="N9" s="13"/>
      <c r="O9" s="13"/>
      <c r="P9" s="13"/>
      <c r="Q9" s="13"/>
      <c r="R9" s="13"/>
      <c r="S9" s="13"/>
      <c r="T9" s="13"/>
      <c r="U9" s="13"/>
    </row>
    <row r="10" spans="2:21" x14ac:dyDescent="0.2">
      <c r="B10" t="str">
        <f>'Technical page'!B17</f>
        <v>Q1.8</v>
      </c>
      <c r="C10">
        <f>'Technical page'!C17</f>
        <v>3</v>
      </c>
      <c r="D10" s="13"/>
      <c r="E10" s="13"/>
      <c r="F10" s="13"/>
      <c r="G10" s="13"/>
      <c r="H10" s="13"/>
      <c r="I10" s="13"/>
      <c r="J10" s="13"/>
      <c r="K10" s="13"/>
      <c r="L10" s="13"/>
      <c r="M10" s="13"/>
      <c r="N10" s="13"/>
      <c r="O10" s="13"/>
      <c r="P10" s="13"/>
      <c r="Q10" s="13"/>
      <c r="R10" s="13"/>
      <c r="S10" s="13"/>
      <c r="T10" s="13"/>
      <c r="U10" s="13"/>
    </row>
    <row r="11" spans="2:21" x14ac:dyDescent="0.2">
      <c r="B11" t="str">
        <f>'Technical page'!B18</f>
        <v>Q1.9</v>
      </c>
      <c r="C11">
        <f>'Technical page'!C18</f>
        <v>4</v>
      </c>
      <c r="D11" s="13"/>
      <c r="E11" s="13"/>
      <c r="F11" s="13"/>
      <c r="G11" s="13"/>
      <c r="H11" s="13"/>
      <c r="I11" s="13"/>
      <c r="J11" s="13"/>
      <c r="K11" s="13"/>
      <c r="L11" s="13"/>
      <c r="M11" s="13"/>
      <c r="N11" s="13"/>
      <c r="O11" s="13"/>
      <c r="P11" s="13"/>
      <c r="Q11" s="13"/>
      <c r="R11" s="13"/>
      <c r="S11" s="13"/>
      <c r="T11" s="13"/>
      <c r="U11" s="13"/>
    </row>
    <row r="12" spans="2:21" x14ac:dyDescent="0.2">
      <c r="B12" t="str">
        <f>'Technical page'!B19</f>
        <v>Q1.10</v>
      </c>
      <c r="C12">
        <f>'Technical page'!C19</f>
        <v>4</v>
      </c>
      <c r="D12" s="13"/>
      <c r="E12" s="13"/>
      <c r="F12" s="13"/>
      <c r="G12" s="13"/>
      <c r="H12" s="13"/>
      <c r="I12" s="13"/>
      <c r="J12" s="13"/>
      <c r="K12" s="13"/>
      <c r="L12" s="13"/>
      <c r="M12" s="13"/>
      <c r="N12" s="13"/>
      <c r="O12" s="13"/>
      <c r="P12" s="13"/>
      <c r="Q12" s="13"/>
      <c r="R12" s="13"/>
      <c r="S12" s="13"/>
      <c r="T12" s="13"/>
      <c r="U12" s="13"/>
    </row>
    <row r="13" spans="2:21" x14ac:dyDescent="0.2">
      <c r="B13" t="str">
        <f>'Technical page'!B20</f>
        <v>Q1.11</v>
      </c>
      <c r="C13">
        <f>'Technical page'!C20</f>
        <v>4</v>
      </c>
      <c r="D13" s="13"/>
      <c r="E13" s="13"/>
      <c r="F13" s="13"/>
      <c r="G13" s="13"/>
      <c r="H13" s="13"/>
      <c r="I13" s="13"/>
      <c r="J13" s="13"/>
      <c r="K13" s="13"/>
      <c r="L13" s="13"/>
      <c r="M13" s="13"/>
      <c r="N13" s="13"/>
      <c r="O13" s="13"/>
      <c r="P13" s="13"/>
      <c r="Q13" s="13"/>
      <c r="R13" s="13"/>
      <c r="S13" s="13"/>
      <c r="T13" s="13"/>
      <c r="U13" s="13"/>
    </row>
    <row r="14" spans="2:21" x14ac:dyDescent="0.2">
      <c r="B14" t="str">
        <f>'Technical page'!B21</f>
        <v>Q1.12</v>
      </c>
      <c r="C14">
        <f>'Technical page'!C21</f>
        <v>3</v>
      </c>
      <c r="D14" s="13"/>
      <c r="E14" s="13"/>
      <c r="F14" s="13"/>
      <c r="G14" s="13"/>
      <c r="H14" s="13"/>
      <c r="I14" s="13"/>
      <c r="J14" s="13"/>
      <c r="K14" s="13"/>
      <c r="L14" s="13"/>
      <c r="M14" s="13"/>
      <c r="N14" s="13"/>
      <c r="O14" s="13"/>
      <c r="P14" s="13"/>
      <c r="Q14" s="13"/>
      <c r="R14" s="13"/>
      <c r="S14" s="13"/>
      <c r="T14" s="13"/>
      <c r="U14" s="13"/>
    </row>
    <row r="15" spans="2:21" x14ac:dyDescent="0.2">
      <c r="B15" t="str">
        <f>'Technical page'!B22</f>
        <v>Q1.13</v>
      </c>
      <c r="C15">
        <f>'Technical page'!C22</f>
        <v>3</v>
      </c>
      <c r="D15" s="13"/>
      <c r="E15" s="13"/>
      <c r="F15" s="13"/>
      <c r="G15" s="13"/>
      <c r="H15" s="13"/>
      <c r="I15" s="13"/>
      <c r="J15" s="13"/>
      <c r="K15" s="13"/>
      <c r="L15" s="13"/>
      <c r="M15" s="13"/>
      <c r="N15" s="13"/>
      <c r="O15" s="13"/>
      <c r="P15" s="13"/>
      <c r="Q15" s="13"/>
      <c r="R15" s="13"/>
      <c r="S15" s="13"/>
      <c r="T15" s="13"/>
      <c r="U15" s="13"/>
    </row>
    <row r="16" spans="2:21" x14ac:dyDescent="0.2">
      <c r="B16" t="str">
        <f>'Technical page'!B23</f>
        <v>Q1.14</v>
      </c>
      <c r="C16">
        <f>'Technical page'!C23</f>
        <v>3</v>
      </c>
      <c r="D16" s="13"/>
      <c r="E16" s="13"/>
      <c r="F16" s="13"/>
      <c r="G16" s="13"/>
      <c r="H16" s="13"/>
      <c r="I16" s="13"/>
      <c r="J16" s="13"/>
      <c r="K16" s="13"/>
      <c r="L16" s="13"/>
      <c r="M16" s="13"/>
      <c r="N16" s="13"/>
      <c r="O16" s="13"/>
      <c r="P16" s="13"/>
      <c r="Q16" s="13"/>
      <c r="R16" s="13"/>
      <c r="S16" s="13"/>
      <c r="T16" s="13"/>
      <c r="U16" s="13"/>
    </row>
    <row r="17" spans="2:21" x14ac:dyDescent="0.2">
      <c r="B17" t="str">
        <f>'Technical page'!B24</f>
        <v>Q1.15</v>
      </c>
      <c r="C17">
        <f>'Technical page'!C24</f>
        <v>4</v>
      </c>
      <c r="D17" s="13"/>
      <c r="E17" s="13"/>
      <c r="F17" s="13"/>
      <c r="G17" s="13"/>
      <c r="H17" s="13"/>
      <c r="I17" s="13"/>
      <c r="J17" s="13"/>
      <c r="K17" s="13"/>
      <c r="L17" s="13"/>
      <c r="M17" s="13"/>
      <c r="N17" s="13"/>
      <c r="O17" s="13"/>
      <c r="P17" s="13"/>
      <c r="Q17" s="13"/>
      <c r="R17" s="13"/>
      <c r="S17" s="13"/>
      <c r="T17" s="13"/>
      <c r="U17" s="13"/>
    </row>
    <row r="18" spans="2:21" x14ac:dyDescent="0.2">
      <c r="B18" t="str">
        <f>'Technical page'!B25</f>
        <v>Q1.16</v>
      </c>
      <c r="C18">
        <f>'Technical page'!C25</f>
        <v>3</v>
      </c>
      <c r="D18" s="13"/>
      <c r="E18" s="13"/>
      <c r="F18" s="13"/>
      <c r="G18" s="13"/>
      <c r="H18" s="13"/>
      <c r="I18" s="13"/>
      <c r="J18" s="13"/>
      <c r="K18" s="13"/>
      <c r="L18" s="13"/>
      <c r="M18" s="13"/>
      <c r="N18" s="13"/>
      <c r="O18" s="13"/>
      <c r="P18" s="13"/>
      <c r="Q18" s="13"/>
      <c r="R18" s="13"/>
      <c r="S18" s="13"/>
      <c r="T18" s="13"/>
      <c r="U18" s="13"/>
    </row>
    <row r="19" spans="2:21" x14ac:dyDescent="0.2">
      <c r="D19" s="13"/>
      <c r="E19" s="13"/>
      <c r="F19" s="13"/>
      <c r="G19" s="13"/>
      <c r="H19" s="13"/>
      <c r="I19" s="13"/>
      <c r="J19" s="13"/>
      <c r="K19" s="13"/>
      <c r="L19" s="13"/>
      <c r="M19" s="13"/>
      <c r="N19" s="13"/>
      <c r="O19" s="13"/>
      <c r="P19" s="13"/>
      <c r="Q19" s="13"/>
      <c r="R19" s="13"/>
      <c r="S19" s="13"/>
      <c r="T19" s="13"/>
      <c r="U19" s="13"/>
    </row>
    <row r="20" spans="2:21" x14ac:dyDescent="0.2">
      <c r="B20" t="str">
        <f>'Technical page'!B124</f>
        <v>Q2.1</v>
      </c>
      <c r="C20">
        <f>'Technical page'!C124</f>
        <v>3</v>
      </c>
      <c r="D20" s="13"/>
      <c r="E20" s="13"/>
      <c r="F20" s="13"/>
      <c r="G20" s="13"/>
      <c r="H20" s="13"/>
      <c r="I20" s="13"/>
      <c r="J20" s="13"/>
      <c r="K20" s="13">
        <v>3</v>
      </c>
      <c r="L20" s="13"/>
      <c r="M20" s="13"/>
      <c r="N20" s="13"/>
      <c r="O20" s="13"/>
      <c r="P20" s="13"/>
      <c r="Q20" s="13"/>
      <c r="R20" s="13"/>
      <c r="S20" s="13"/>
      <c r="T20" s="13"/>
      <c r="U20" s="13"/>
    </row>
    <row r="21" spans="2:21" x14ac:dyDescent="0.2">
      <c r="B21" t="str">
        <f>'Technical page'!B125</f>
        <v>Q2.2</v>
      </c>
      <c r="C21">
        <f>'Technical page'!C125</f>
        <v>4</v>
      </c>
      <c r="D21" s="13"/>
      <c r="E21" s="13"/>
      <c r="F21" s="13"/>
      <c r="G21" s="13"/>
      <c r="H21" s="13"/>
      <c r="I21" s="13"/>
      <c r="J21" s="13"/>
      <c r="K21" s="13">
        <v>3</v>
      </c>
      <c r="L21" s="13"/>
      <c r="M21" s="13"/>
      <c r="N21" s="13"/>
      <c r="O21" s="13"/>
      <c r="P21" s="13"/>
      <c r="Q21" s="13"/>
      <c r="R21" s="13"/>
      <c r="S21" s="13"/>
      <c r="T21" s="13"/>
      <c r="U21" s="13"/>
    </row>
    <row r="22" spans="2:21" x14ac:dyDescent="0.2">
      <c r="B22" t="str">
        <f>'Technical page'!B126</f>
        <v>Q2.3</v>
      </c>
      <c r="C22">
        <f>'Technical page'!C126</f>
        <v>4</v>
      </c>
      <c r="D22" s="13"/>
      <c r="E22" s="13"/>
      <c r="F22" s="13"/>
      <c r="G22" s="13"/>
      <c r="H22" s="13"/>
      <c r="I22" s="13"/>
      <c r="J22" s="13"/>
      <c r="K22" s="13">
        <v>3</v>
      </c>
      <c r="L22" s="13"/>
      <c r="M22" s="13"/>
      <c r="N22" s="13"/>
      <c r="O22" s="13"/>
      <c r="P22" s="13"/>
      <c r="Q22" s="13"/>
      <c r="R22" s="13"/>
      <c r="S22" s="13"/>
      <c r="T22" s="13"/>
      <c r="U22" s="13"/>
    </row>
    <row r="23" spans="2:21" x14ac:dyDescent="0.2">
      <c r="B23" t="str">
        <f>'Technical page'!B127</f>
        <v>Q2.4</v>
      </c>
      <c r="C23">
        <f>'Technical page'!C127</f>
        <v>4</v>
      </c>
      <c r="D23" s="13"/>
      <c r="E23" s="13"/>
      <c r="F23" s="13"/>
      <c r="G23" s="13"/>
      <c r="H23" s="13"/>
      <c r="I23" s="13"/>
      <c r="J23" s="13"/>
      <c r="K23" s="13"/>
      <c r="L23" s="13"/>
      <c r="M23" s="13"/>
      <c r="N23" s="13"/>
      <c r="O23" s="13"/>
      <c r="P23" s="13"/>
      <c r="Q23" s="13"/>
      <c r="R23" s="13"/>
      <c r="S23" s="13"/>
      <c r="T23" s="13"/>
      <c r="U23" s="13"/>
    </row>
    <row r="24" spans="2:21" x14ac:dyDescent="0.2">
      <c r="B24" t="str">
        <f>'Technical page'!B128</f>
        <v>Q2.5</v>
      </c>
      <c r="C24">
        <f>'Technical page'!C128</f>
        <v>4</v>
      </c>
      <c r="D24" s="13"/>
      <c r="E24" s="13"/>
      <c r="F24" s="13"/>
      <c r="G24" s="13"/>
      <c r="H24" s="13"/>
      <c r="I24" s="13"/>
      <c r="J24" s="13"/>
      <c r="K24" s="13"/>
      <c r="L24" s="13"/>
      <c r="M24" s="13"/>
      <c r="N24" s="13"/>
      <c r="O24" s="13"/>
      <c r="P24" s="13"/>
      <c r="Q24" s="13"/>
      <c r="R24" s="13"/>
      <c r="S24" s="13"/>
      <c r="T24" s="13"/>
      <c r="U24" s="13"/>
    </row>
    <row r="25" spans="2:21" x14ac:dyDescent="0.2">
      <c r="B25" t="str">
        <f>'Technical page'!B129</f>
        <v>Q2.6</v>
      </c>
      <c r="C25">
        <f>'Technical page'!C129</f>
        <v>4</v>
      </c>
      <c r="D25" s="13"/>
      <c r="E25" s="13"/>
      <c r="F25" s="13"/>
      <c r="G25" s="13"/>
      <c r="H25" s="13"/>
      <c r="I25" s="13"/>
      <c r="J25" s="13"/>
      <c r="K25" s="13"/>
      <c r="L25" s="13"/>
      <c r="M25" s="13"/>
      <c r="N25" s="13"/>
      <c r="O25" s="13"/>
      <c r="P25" s="13"/>
      <c r="Q25" s="13"/>
      <c r="R25" s="13"/>
      <c r="S25" s="13"/>
      <c r="T25" s="13"/>
      <c r="U25" s="13"/>
    </row>
    <row r="26" spans="2:21" x14ac:dyDescent="0.2">
      <c r="B26" t="str">
        <f>'Technical page'!B130</f>
        <v>Q2.7</v>
      </c>
      <c r="C26">
        <f>'Technical page'!C130</f>
        <v>3</v>
      </c>
      <c r="D26" s="13"/>
      <c r="E26" s="13"/>
      <c r="F26" s="13"/>
      <c r="G26" s="13"/>
      <c r="H26" s="13"/>
      <c r="I26" s="13"/>
      <c r="J26" s="13"/>
      <c r="K26" s="13">
        <v>3</v>
      </c>
      <c r="L26" s="13"/>
      <c r="M26" s="13"/>
      <c r="N26" s="13"/>
      <c r="O26" s="13"/>
      <c r="P26" s="13"/>
      <c r="Q26" s="13"/>
      <c r="R26" s="13"/>
      <c r="S26" s="13"/>
      <c r="T26" s="13"/>
      <c r="U26" s="13"/>
    </row>
    <row r="27" spans="2:21" x14ac:dyDescent="0.2">
      <c r="B27" t="str">
        <f>'Technical page'!B131</f>
        <v>Q2.8</v>
      </c>
      <c r="C27">
        <f>'Technical page'!C131</f>
        <v>3</v>
      </c>
      <c r="D27" s="13"/>
      <c r="E27" s="13"/>
      <c r="F27" s="13"/>
      <c r="G27" s="13"/>
      <c r="H27" s="13"/>
      <c r="I27" s="13"/>
      <c r="J27" s="13"/>
      <c r="K27" s="13">
        <v>3</v>
      </c>
      <c r="L27" s="13"/>
      <c r="M27" s="13"/>
      <c r="N27" s="13"/>
      <c r="O27" s="13"/>
      <c r="P27" s="13"/>
      <c r="Q27" s="13"/>
      <c r="R27" s="13"/>
      <c r="S27" s="13"/>
      <c r="T27" s="13"/>
      <c r="U27" s="13"/>
    </row>
    <row r="28" spans="2:21" x14ac:dyDescent="0.2">
      <c r="B28" t="str">
        <f>'Technical page'!B132</f>
        <v>Q2.9</v>
      </c>
      <c r="C28">
        <f>'Technical page'!C132</f>
        <v>4</v>
      </c>
      <c r="D28" s="13"/>
      <c r="E28" s="13"/>
      <c r="F28" s="13"/>
      <c r="G28" s="13"/>
      <c r="H28" s="13"/>
      <c r="I28" s="13"/>
      <c r="J28" s="13"/>
      <c r="K28" s="13"/>
      <c r="L28" s="13"/>
      <c r="M28" s="13"/>
      <c r="N28" s="13"/>
      <c r="O28" s="13"/>
      <c r="P28" s="13"/>
      <c r="Q28" s="13"/>
      <c r="R28" s="13"/>
      <c r="S28" s="13"/>
      <c r="T28" s="13"/>
      <c r="U28" s="13"/>
    </row>
    <row r="29" spans="2:21" x14ac:dyDescent="0.2">
      <c r="B29" t="str">
        <f>'Technical page'!B133</f>
        <v>Q2.10</v>
      </c>
      <c r="C29">
        <f>'Technical page'!C133</f>
        <v>3</v>
      </c>
      <c r="D29" s="13"/>
      <c r="E29" s="13"/>
      <c r="F29" s="13"/>
      <c r="G29" s="13"/>
      <c r="H29" s="13"/>
      <c r="I29" s="13"/>
      <c r="J29" s="13"/>
      <c r="K29" s="13">
        <v>3</v>
      </c>
      <c r="L29" s="13"/>
      <c r="M29" s="13"/>
      <c r="N29" s="13"/>
      <c r="O29" s="13"/>
      <c r="P29" s="13"/>
      <c r="Q29" s="13"/>
      <c r="R29" s="13"/>
      <c r="S29" s="13"/>
      <c r="T29" s="13"/>
      <c r="U29" s="13"/>
    </row>
    <row r="30" spans="2:21" x14ac:dyDescent="0.2">
      <c r="B30" t="str">
        <f>'Technical page'!B134</f>
        <v>Q2.11</v>
      </c>
      <c r="C30">
        <f>'Technical page'!C134</f>
        <v>3</v>
      </c>
      <c r="D30" s="13"/>
      <c r="E30" s="13"/>
      <c r="F30" s="13"/>
      <c r="G30" s="13"/>
      <c r="H30" s="13"/>
      <c r="I30" s="13"/>
      <c r="J30" s="13"/>
      <c r="K30" s="13"/>
      <c r="L30" s="13"/>
      <c r="M30" s="13"/>
      <c r="N30" s="13"/>
      <c r="O30" s="13"/>
      <c r="P30" s="13"/>
      <c r="Q30" s="13"/>
      <c r="R30" s="13"/>
      <c r="S30" s="13"/>
      <c r="T30" s="13"/>
      <c r="U30" s="13"/>
    </row>
    <row r="31" spans="2:21" x14ac:dyDescent="0.2">
      <c r="B31" t="str">
        <f>'Technical page'!B135</f>
        <v>Q2.12</v>
      </c>
      <c r="C31">
        <f>'Technical page'!C135</f>
        <v>3</v>
      </c>
      <c r="D31" s="13"/>
      <c r="E31" s="13"/>
      <c r="F31" s="13"/>
      <c r="G31" s="13"/>
      <c r="H31" s="13"/>
      <c r="I31" s="13"/>
      <c r="J31" s="13"/>
      <c r="K31" s="13"/>
      <c r="L31" s="13"/>
      <c r="M31" s="13"/>
      <c r="N31" s="13"/>
      <c r="O31" s="13"/>
      <c r="P31" s="13"/>
      <c r="Q31" s="13"/>
      <c r="R31" s="13"/>
      <c r="S31" s="13"/>
      <c r="T31" s="13"/>
      <c r="U31" s="13"/>
    </row>
    <row r="32" spans="2:21" x14ac:dyDescent="0.2">
      <c r="B32" t="str">
        <f>'Technical page'!B136</f>
        <v>Q2.13</v>
      </c>
      <c r="C32">
        <f>'Technical page'!C136</f>
        <v>4</v>
      </c>
      <c r="D32" s="13"/>
      <c r="E32" s="13"/>
      <c r="F32" s="13"/>
      <c r="G32" s="13"/>
      <c r="H32" s="13"/>
      <c r="I32" s="13"/>
      <c r="J32" s="13"/>
      <c r="K32" s="13"/>
      <c r="L32" s="13"/>
      <c r="M32" s="13"/>
      <c r="N32" s="13"/>
      <c r="O32" s="13"/>
      <c r="P32" s="13"/>
      <c r="Q32" s="13"/>
      <c r="R32" s="13"/>
      <c r="S32" s="13"/>
      <c r="T32" s="13"/>
      <c r="U32" s="13"/>
    </row>
    <row r="33" spans="2:21" x14ac:dyDescent="0.2">
      <c r="B33" t="str">
        <f>'Technical page'!B137</f>
        <v>Q2.14</v>
      </c>
      <c r="C33">
        <f>'Technical page'!C137</f>
        <v>4</v>
      </c>
      <c r="D33" s="13"/>
      <c r="E33" s="13"/>
      <c r="F33" s="13"/>
      <c r="G33" s="13"/>
      <c r="H33" s="13"/>
      <c r="I33" s="13"/>
      <c r="J33" s="13"/>
      <c r="K33" s="13"/>
      <c r="L33" s="13"/>
      <c r="M33" s="13"/>
      <c r="N33" s="13"/>
      <c r="O33" s="13"/>
      <c r="P33" s="13"/>
      <c r="Q33" s="13"/>
      <c r="R33" s="13"/>
      <c r="S33" s="13"/>
      <c r="T33" s="13"/>
      <c r="U33" s="13"/>
    </row>
    <row r="34" spans="2:21" x14ac:dyDescent="0.2">
      <c r="B34" t="str">
        <f>'Technical page'!B138</f>
        <v>Q2.15</v>
      </c>
      <c r="C34">
        <f>'Technical page'!C138</f>
        <v>3</v>
      </c>
      <c r="D34" s="13"/>
      <c r="E34" s="13"/>
      <c r="F34" s="13"/>
      <c r="G34" s="13"/>
      <c r="H34" s="13"/>
      <c r="I34" s="13"/>
      <c r="J34" s="13"/>
      <c r="K34" s="13"/>
      <c r="L34" s="13"/>
      <c r="M34" s="13"/>
      <c r="N34" s="13"/>
      <c r="O34" s="13"/>
      <c r="P34" s="13"/>
      <c r="Q34" s="13"/>
      <c r="R34" s="13"/>
      <c r="S34" s="13"/>
      <c r="T34" s="13"/>
      <c r="U34" s="13"/>
    </row>
    <row r="35" spans="2:21" x14ac:dyDescent="0.2">
      <c r="B35" t="str">
        <f>'Technical page'!B139</f>
        <v>Q2.16</v>
      </c>
      <c r="C35">
        <f>'Technical page'!C139</f>
        <v>4</v>
      </c>
      <c r="D35" s="13"/>
      <c r="E35" s="13"/>
      <c r="F35" s="13"/>
      <c r="G35" s="13"/>
      <c r="H35" s="13"/>
      <c r="I35" s="13"/>
      <c r="J35" s="13"/>
      <c r="K35" s="13"/>
      <c r="L35" s="13"/>
      <c r="M35" s="13"/>
      <c r="N35" s="13"/>
      <c r="O35" s="13"/>
      <c r="P35" s="13"/>
      <c r="Q35" s="13"/>
      <c r="R35" s="13"/>
      <c r="S35" s="13"/>
      <c r="T35" s="13"/>
      <c r="U35" s="13"/>
    </row>
    <row r="36" spans="2:21" x14ac:dyDescent="0.2">
      <c r="B36" t="str">
        <f>'Technical page'!B140</f>
        <v>Q2.17</v>
      </c>
      <c r="C36">
        <f>'Technical page'!C140</f>
        <v>4</v>
      </c>
      <c r="D36" s="13"/>
      <c r="E36" s="13"/>
      <c r="F36" s="13"/>
      <c r="G36" s="13"/>
      <c r="H36" s="13"/>
      <c r="I36" s="13"/>
      <c r="J36" s="13"/>
      <c r="K36" s="13"/>
      <c r="L36" s="13"/>
      <c r="M36" s="13"/>
      <c r="N36" s="13"/>
      <c r="O36" s="13"/>
      <c r="P36" s="13"/>
      <c r="Q36" s="13"/>
      <c r="R36" s="13"/>
      <c r="S36" s="13"/>
      <c r="T36" s="13"/>
      <c r="U36" s="13"/>
    </row>
    <row r="37" spans="2:21" x14ac:dyDescent="0.2">
      <c r="B37" t="str">
        <f>'Technical page'!B141</f>
        <v>Q2.18</v>
      </c>
      <c r="C37">
        <f>'Technical page'!C141</f>
        <v>4</v>
      </c>
      <c r="D37" s="13"/>
      <c r="E37" s="13"/>
      <c r="F37" s="13"/>
      <c r="G37" s="13"/>
      <c r="H37" s="13"/>
      <c r="I37" s="13"/>
      <c r="J37" s="13"/>
      <c r="K37" s="13"/>
      <c r="L37" s="13"/>
      <c r="M37" s="13"/>
      <c r="N37" s="13"/>
      <c r="O37" s="13"/>
      <c r="P37" s="13"/>
      <c r="Q37" s="13"/>
      <c r="R37" s="13"/>
      <c r="S37" s="13"/>
      <c r="T37" s="13"/>
      <c r="U37" s="13"/>
    </row>
    <row r="38" spans="2:21" x14ac:dyDescent="0.2">
      <c r="B38" t="str">
        <f>'Technical page'!B142</f>
        <v>Q2.19</v>
      </c>
      <c r="C38">
        <f>'Technical page'!C142</f>
        <v>3</v>
      </c>
      <c r="D38" s="13"/>
      <c r="E38" s="13"/>
      <c r="F38" s="13"/>
      <c r="G38" s="13"/>
      <c r="H38" s="13"/>
      <c r="I38" s="13"/>
      <c r="J38" s="13"/>
      <c r="K38" s="13"/>
      <c r="L38" s="13"/>
      <c r="M38" s="13"/>
      <c r="N38" s="13"/>
      <c r="O38" s="13"/>
      <c r="P38" s="13"/>
      <c r="Q38" s="13"/>
      <c r="R38" s="13"/>
      <c r="S38" s="13"/>
      <c r="T38" s="13"/>
      <c r="U38" s="13"/>
    </row>
    <row r="39" spans="2:21" x14ac:dyDescent="0.2">
      <c r="B39" t="str">
        <f>'Technical page'!B143</f>
        <v>Q2.20</v>
      </c>
      <c r="C39">
        <f>'Technical page'!C143</f>
        <v>4</v>
      </c>
      <c r="D39" s="13"/>
      <c r="E39" s="13"/>
      <c r="F39" s="13"/>
      <c r="G39" s="13"/>
      <c r="H39" s="13"/>
      <c r="I39" s="13"/>
      <c r="J39" s="13"/>
      <c r="K39" s="13"/>
      <c r="L39" s="13"/>
      <c r="M39" s="13"/>
      <c r="N39" s="13"/>
      <c r="O39" s="13"/>
      <c r="P39" s="13"/>
      <c r="Q39" s="13"/>
      <c r="R39" s="13"/>
      <c r="S39" s="13"/>
      <c r="T39" s="13"/>
      <c r="U39" s="13"/>
    </row>
    <row r="40" spans="2:21" x14ac:dyDescent="0.2">
      <c r="B40" t="str">
        <f>'Technical page'!B144</f>
        <v>Q2.21</v>
      </c>
      <c r="C40">
        <f>'Technical page'!C144</f>
        <v>4</v>
      </c>
      <c r="D40" s="13"/>
      <c r="E40" s="13"/>
      <c r="F40" s="13"/>
      <c r="G40" s="13"/>
      <c r="H40" s="13"/>
      <c r="I40" s="13"/>
      <c r="J40" s="13"/>
      <c r="K40" s="13"/>
      <c r="L40" s="13"/>
      <c r="M40" s="13"/>
      <c r="N40" s="13"/>
      <c r="O40" s="13"/>
      <c r="P40" s="13"/>
      <c r="Q40" s="13"/>
      <c r="R40" s="13"/>
      <c r="S40" s="13"/>
      <c r="T40" s="13"/>
      <c r="U40" s="13"/>
    </row>
    <row r="41" spans="2:21" x14ac:dyDescent="0.2">
      <c r="B41" t="str">
        <f>'Technical page'!B145</f>
        <v>Q2.22</v>
      </c>
      <c r="C41">
        <f>'Technical page'!C145</f>
        <v>2</v>
      </c>
      <c r="D41" s="13"/>
      <c r="E41" s="13"/>
      <c r="F41" s="13"/>
      <c r="G41" s="13"/>
      <c r="H41" s="13"/>
      <c r="I41" s="13"/>
      <c r="J41" s="13"/>
      <c r="K41" s="13"/>
      <c r="L41" s="13"/>
      <c r="M41" s="13"/>
      <c r="N41" s="13"/>
      <c r="O41" s="13"/>
      <c r="P41" s="13"/>
      <c r="Q41" s="13"/>
      <c r="R41" s="13"/>
      <c r="S41" s="13"/>
      <c r="T41" s="13"/>
      <c r="U41" s="13"/>
    </row>
    <row r="42" spans="2:21" x14ac:dyDescent="0.2">
      <c r="B42" t="str">
        <f>'Technical page'!B146</f>
        <v>Q2.23</v>
      </c>
      <c r="C42">
        <f>'Technical page'!C146</f>
        <v>4</v>
      </c>
      <c r="D42" s="13"/>
      <c r="E42" s="13"/>
      <c r="F42" s="13"/>
      <c r="G42" s="13"/>
      <c r="H42" s="13"/>
      <c r="I42" s="13"/>
      <c r="J42" s="13"/>
      <c r="K42" s="13"/>
      <c r="L42" s="13"/>
      <c r="M42" s="13"/>
      <c r="N42" s="13"/>
      <c r="O42" s="13"/>
      <c r="P42" s="13"/>
      <c r="Q42" s="13"/>
      <c r="R42" s="13"/>
      <c r="S42" s="13"/>
      <c r="T42" s="13"/>
      <c r="U42" s="13"/>
    </row>
    <row r="43" spans="2:21" x14ac:dyDescent="0.2">
      <c r="B43" t="str">
        <f>'Technical page'!B147</f>
        <v>Q2.24</v>
      </c>
      <c r="C43">
        <f>'Technical page'!C147</f>
        <v>3</v>
      </c>
      <c r="D43" s="13"/>
      <c r="E43" s="13"/>
      <c r="F43" s="13"/>
      <c r="G43" s="13"/>
      <c r="H43" s="13"/>
      <c r="I43" s="13"/>
      <c r="J43" s="13"/>
      <c r="K43" s="13"/>
      <c r="L43" s="13"/>
      <c r="M43" s="13"/>
      <c r="N43" s="13"/>
      <c r="O43" s="13"/>
      <c r="P43" s="13"/>
      <c r="Q43" s="13"/>
      <c r="R43" s="13"/>
      <c r="S43" s="13"/>
      <c r="T43" s="13"/>
      <c r="U43" s="13"/>
    </row>
    <row r="44" spans="2:21" x14ac:dyDescent="0.2">
      <c r="B44" t="str">
        <f>'Technical page'!B148</f>
        <v>Q2.25</v>
      </c>
      <c r="C44">
        <f>'Technical page'!C148</f>
        <v>3</v>
      </c>
      <c r="D44" s="13"/>
      <c r="E44" s="13"/>
      <c r="F44" s="13"/>
      <c r="G44" s="13"/>
      <c r="H44" s="13"/>
      <c r="I44" s="13"/>
      <c r="J44" s="13"/>
      <c r="K44" s="13"/>
      <c r="L44" s="13"/>
      <c r="M44" s="13"/>
      <c r="N44" s="13"/>
      <c r="O44" s="13"/>
      <c r="P44" s="13"/>
      <c r="Q44" s="13"/>
      <c r="R44" s="13"/>
      <c r="S44" s="13"/>
      <c r="T44" s="13"/>
      <c r="U44" s="13"/>
    </row>
    <row r="45" spans="2:21" x14ac:dyDescent="0.2">
      <c r="B45" t="str">
        <f>'Technical page'!B149</f>
        <v>Q2.26</v>
      </c>
      <c r="C45">
        <f>'Technical page'!C149</f>
        <v>4</v>
      </c>
      <c r="D45" s="13"/>
      <c r="E45" s="13"/>
      <c r="F45" s="13"/>
      <c r="G45" s="13"/>
      <c r="H45" s="13"/>
      <c r="I45" s="13"/>
      <c r="J45" s="13"/>
      <c r="K45" s="13"/>
      <c r="L45" s="13"/>
      <c r="M45" s="13"/>
      <c r="N45" s="13"/>
      <c r="O45" s="13"/>
      <c r="P45" s="13"/>
      <c r="Q45" s="13"/>
      <c r="R45" s="13"/>
      <c r="S45" s="13"/>
      <c r="T45" s="13"/>
      <c r="U45" s="13"/>
    </row>
    <row r="46" spans="2:21" x14ac:dyDescent="0.2">
      <c r="B46" t="str">
        <f>'Technical page'!B150</f>
        <v>Q2.27</v>
      </c>
      <c r="C46">
        <f>'Technical page'!C150</f>
        <v>4</v>
      </c>
      <c r="D46" s="13"/>
      <c r="E46" s="13"/>
      <c r="F46" s="13"/>
      <c r="G46" s="13"/>
      <c r="H46" s="13"/>
      <c r="I46" s="13"/>
      <c r="J46" s="13"/>
      <c r="K46" s="13"/>
      <c r="L46" s="13"/>
      <c r="M46" s="13"/>
      <c r="N46" s="13"/>
      <c r="O46" s="13"/>
      <c r="P46" s="13"/>
      <c r="Q46" s="13"/>
      <c r="R46" s="13"/>
      <c r="S46" s="13"/>
      <c r="T46" s="13"/>
      <c r="U46" s="13"/>
    </row>
    <row r="47" spans="2:21" x14ac:dyDescent="0.2">
      <c r="B47" t="str">
        <f>'Technical page'!B151</f>
        <v>Q2.28</v>
      </c>
      <c r="C47">
        <f>'Technical page'!C151</f>
        <v>3</v>
      </c>
      <c r="D47" s="13"/>
      <c r="E47" s="13"/>
      <c r="F47" s="13"/>
      <c r="G47" s="13"/>
      <c r="H47" s="13"/>
      <c r="I47" s="13"/>
      <c r="J47" s="13"/>
      <c r="K47" s="13"/>
      <c r="L47" s="13"/>
      <c r="M47" s="13"/>
      <c r="N47" s="13"/>
      <c r="O47" s="13"/>
      <c r="P47" s="13"/>
      <c r="Q47" s="13"/>
      <c r="R47" s="13"/>
      <c r="S47" s="13"/>
      <c r="T47" s="13"/>
      <c r="U47" s="13"/>
    </row>
    <row r="48" spans="2:21" x14ac:dyDescent="0.2">
      <c r="B48" t="str">
        <f>'Technical page'!B152</f>
        <v>Q2.29</v>
      </c>
      <c r="C48">
        <f>'Technical page'!C152</f>
        <v>4</v>
      </c>
      <c r="D48" s="13"/>
      <c r="E48" s="13"/>
      <c r="F48" s="13"/>
      <c r="G48" s="13"/>
      <c r="H48" s="13"/>
      <c r="I48" s="13"/>
      <c r="J48" s="13"/>
      <c r="K48" s="13"/>
      <c r="L48" s="13"/>
      <c r="M48" s="13"/>
      <c r="N48" s="13"/>
      <c r="O48" s="13"/>
      <c r="P48" s="13"/>
      <c r="Q48" s="13"/>
      <c r="R48" s="13"/>
      <c r="S48" s="13"/>
      <c r="T48" s="13"/>
      <c r="U48" s="13"/>
    </row>
    <row r="49" spans="2:21" x14ac:dyDescent="0.2">
      <c r="B49" t="str">
        <f>'Technical page'!B153</f>
        <v>Q2.30</v>
      </c>
      <c r="C49">
        <f>'Technical page'!C153</f>
        <v>3</v>
      </c>
      <c r="D49" s="13"/>
      <c r="E49" s="13"/>
      <c r="F49" s="13"/>
      <c r="G49" s="13"/>
      <c r="H49" s="13"/>
      <c r="I49" s="13"/>
      <c r="J49" s="13"/>
      <c r="K49" s="13"/>
      <c r="L49" s="13"/>
      <c r="M49" s="13"/>
      <c r="N49" s="13"/>
      <c r="O49" s="13"/>
      <c r="P49" s="13"/>
      <c r="Q49" s="13"/>
      <c r="R49" s="13"/>
      <c r="S49" s="13"/>
      <c r="T49" s="13"/>
      <c r="U49" s="13"/>
    </row>
    <row r="50" spans="2:21" x14ac:dyDescent="0.2">
      <c r="B50" t="str">
        <f>'Technical page'!B154</f>
        <v>Q2.31</v>
      </c>
      <c r="C50">
        <f>'Technical page'!C154</f>
        <v>2</v>
      </c>
      <c r="D50" s="13"/>
      <c r="E50" s="13"/>
      <c r="F50" s="13"/>
      <c r="G50" s="13"/>
      <c r="H50" s="13"/>
      <c r="I50" s="13"/>
      <c r="J50" s="13"/>
      <c r="K50" s="13"/>
      <c r="L50" s="13"/>
      <c r="M50" s="13"/>
      <c r="N50" s="13"/>
      <c r="O50" s="13"/>
      <c r="P50" s="13"/>
      <c r="Q50" s="13"/>
      <c r="R50" s="13"/>
      <c r="S50" s="13"/>
      <c r="T50" s="13"/>
      <c r="U50" s="13"/>
    </row>
    <row r="51" spans="2:21" x14ac:dyDescent="0.2">
      <c r="B51" t="str">
        <f>'Technical page'!B155</f>
        <v>Q2.32</v>
      </c>
      <c r="C51">
        <f>'Technical page'!C155</f>
        <v>4</v>
      </c>
      <c r="D51" s="13"/>
      <c r="E51" s="13"/>
      <c r="F51" s="13"/>
      <c r="G51" s="13"/>
      <c r="H51" s="13"/>
      <c r="I51" s="13"/>
      <c r="J51" s="13"/>
      <c r="K51" s="13"/>
      <c r="L51" s="13"/>
      <c r="M51" s="13"/>
      <c r="N51" s="13"/>
      <c r="O51" s="13"/>
      <c r="P51" s="13"/>
      <c r="Q51" s="13"/>
      <c r="R51" s="13"/>
      <c r="S51" s="13"/>
      <c r="T51" s="13"/>
      <c r="U51" s="13"/>
    </row>
    <row r="52" spans="2:21" x14ac:dyDescent="0.2">
      <c r="B52" t="str">
        <f>'Technical page'!B156</f>
        <v>Q2.33</v>
      </c>
      <c r="C52">
        <f>'Technical page'!C156</f>
        <v>2</v>
      </c>
      <c r="D52" s="13"/>
      <c r="E52" s="13"/>
      <c r="F52" s="13"/>
      <c r="G52" s="13"/>
      <c r="H52" s="13"/>
      <c r="I52" s="13"/>
      <c r="J52" s="13"/>
      <c r="K52" s="13"/>
      <c r="L52" s="13">
        <v>3</v>
      </c>
      <c r="M52" s="13"/>
      <c r="N52" s="13"/>
      <c r="O52" s="13">
        <v>3</v>
      </c>
      <c r="P52" s="13"/>
      <c r="Q52" s="13"/>
      <c r="R52" s="13"/>
      <c r="S52" s="13"/>
      <c r="T52" s="13"/>
      <c r="U52" s="13"/>
    </row>
    <row r="53" spans="2:21" x14ac:dyDescent="0.2">
      <c r="B53" t="str">
        <f>'Technical page'!B157</f>
        <v>Q2.34</v>
      </c>
      <c r="C53">
        <f>'Technical page'!C157</f>
        <v>4</v>
      </c>
      <c r="D53" s="13"/>
      <c r="E53" s="13"/>
      <c r="F53" s="13"/>
      <c r="G53" s="13"/>
      <c r="H53" s="13"/>
      <c r="I53" s="13"/>
      <c r="J53" s="13"/>
      <c r="K53" s="13"/>
      <c r="L53" s="13">
        <v>3</v>
      </c>
      <c r="M53" s="13"/>
      <c r="N53" s="13"/>
      <c r="O53" s="13">
        <v>3</v>
      </c>
      <c r="P53" s="13"/>
      <c r="Q53" s="13"/>
      <c r="R53" s="13"/>
      <c r="S53" s="13"/>
      <c r="T53" s="13"/>
      <c r="U53" s="13"/>
    </row>
    <row r="54" spans="2:21" x14ac:dyDescent="0.2">
      <c r="B54" t="str">
        <f>'Technical page'!B158</f>
        <v>Q2.35</v>
      </c>
      <c r="C54">
        <f>'Technical page'!C158</f>
        <v>3</v>
      </c>
      <c r="D54" s="13"/>
      <c r="E54" s="13"/>
      <c r="F54" s="13"/>
      <c r="G54" s="13"/>
      <c r="H54" s="13"/>
      <c r="I54" s="13"/>
      <c r="J54" s="13"/>
      <c r="K54" s="13"/>
      <c r="L54" s="13">
        <v>3</v>
      </c>
      <c r="M54" s="13"/>
      <c r="N54" s="13"/>
      <c r="O54" s="13">
        <v>3</v>
      </c>
      <c r="P54" s="13"/>
      <c r="Q54" s="13"/>
      <c r="R54" s="13"/>
      <c r="S54" s="13"/>
      <c r="T54" s="13"/>
      <c r="U54" s="13"/>
    </row>
    <row r="55" spans="2:21" x14ac:dyDescent="0.2">
      <c r="B55" t="str">
        <f>'Technical page'!B159</f>
        <v>Q2.36</v>
      </c>
      <c r="C55">
        <f>'Technical page'!C159</f>
        <v>2</v>
      </c>
      <c r="D55" s="13"/>
      <c r="E55" s="13"/>
      <c r="F55" s="13"/>
      <c r="G55" s="13"/>
      <c r="H55" s="13"/>
      <c r="I55" s="13"/>
      <c r="J55" s="13"/>
      <c r="K55" s="13"/>
      <c r="L55" s="13">
        <v>3</v>
      </c>
      <c r="M55" s="13"/>
      <c r="N55" s="13"/>
      <c r="O55" s="13">
        <v>3</v>
      </c>
      <c r="P55" s="13"/>
      <c r="Q55" s="13"/>
      <c r="R55" s="13"/>
      <c r="S55" s="13"/>
      <c r="T55" s="13"/>
      <c r="U55" s="13"/>
    </row>
    <row r="56" spans="2:21" x14ac:dyDescent="0.2">
      <c r="B56" t="str">
        <f>'Technical page'!B160</f>
        <v>Q2.37</v>
      </c>
      <c r="C56">
        <f>'Technical page'!C160</f>
        <v>2</v>
      </c>
      <c r="D56" s="13"/>
      <c r="E56" s="13"/>
      <c r="F56" s="13"/>
      <c r="G56" s="13"/>
      <c r="H56" s="13"/>
      <c r="I56" s="13"/>
      <c r="J56" s="13"/>
      <c r="K56" s="13"/>
      <c r="L56" s="13">
        <v>3</v>
      </c>
      <c r="M56" s="13"/>
      <c r="N56" s="13"/>
      <c r="O56" s="13">
        <v>3</v>
      </c>
      <c r="P56" s="13"/>
      <c r="Q56" s="13"/>
      <c r="R56" s="13"/>
      <c r="S56" s="13"/>
      <c r="T56" s="13"/>
      <c r="U56" s="13"/>
    </row>
    <row r="57" spans="2:21" x14ac:dyDescent="0.2">
      <c r="B57" t="str">
        <f>'Technical page'!B161</f>
        <v>Q2.38</v>
      </c>
      <c r="C57">
        <f>'Technical page'!C161</f>
        <v>3</v>
      </c>
      <c r="D57" s="13"/>
      <c r="E57" s="13"/>
      <c r="F57" s="13"/>
      <c r="G57" s="13"/>
      <c r="H57" s="13"/>
      <c r="I57" s="13"/>
      <c r="J57" s="13"/>
      <c r="K57" s="13"/>
      <c r="L57" s="13">
        <v>3</v>
      </c>
      <c r="M57" s="13"/>
      <c r="N57" s="13"/>
      <c r="O57" s="13">
        <v>3</v>
      </c>
      <c r="P57" s="13"/>
      <c r="Q57" s="13"/>
      <c r="R57" s="13"/>
      <c r="S57" s="13"/>
      <c r="T57" s="13"/>
      <c r="U57" s="13"/>
    </row>
    <row r="58" spans="2:21" x14ac:dyDescent="0.2">
      <c r="B58" t="str">
        <f>'Technical page'!B162</f>
        <v>Q2.39</v>
      </c>
      <c r="C58">
        <f>'Technical page'!C162</f>
        <v>3</v>
      </c>
      <c r="D58" s="13"/>
      <c r="E58" s="13"/>
      <c r="F58" s="13"/>
      <c r="G58" s="13"/>
      <c r="H58" s="13"/>
      <c r="I58" s="13"/>
      <c r="J58" s="13"/>
      <c r="K58" s="13"/>
      <c r="L58" s="13">
        <v>3</v>
      </c>
      <c r="M58" s="13"/>
      <c r="N58" s="13"/>
      <c r="O58" s="13">
        <v>3</v>
      </c>
      <c r="P58" s="13"/>
      <c r="Q58" s="13"/>
      <c r="R58" s="13"/>
      <c r="S58" s="13"/>
      <c r="T58" s="13"/>
      <c r="U58" s="13"/>
    </row>
    <row r="59" spans="2:21" x14ac:dyDescent="0.2">
      <c r="B59" t="str">
        <f>'Technical page'!B163</f>
        <v>Q2.40</v>
      </c>
      <c r="C59">
        <f>'Technical page'!C163</f>
        <v>3</v>
      </c>
      <c r="D59" s="13"/>
      <c r="E59" s="13"/>
      <c r="F59" s="13"/>
      <c r="G59" s="13"/>
      <c r="H59" s="13"/>
      <c r="I59" s="13"/>
      <c r="J59" s="13"/>
      <c r="K59" s="13"/>
      <c r="L59" s="13">
        <v>3</v>
      </c>
      <c r="M59" s="13"/>
      <c r="N59" s="13"/>
      <c r="O59" s="13">
        <v>3</v>
      </c>
      <c r="P59" s="13"/>
      <c r="Q59" s="13"/>
      <c r="R59" s="13"/>
      <c r="S59" s="13"/>
      <c r="T59" s="13"/>
      <c r="U59" s="13"/>
    </row>
    <row r="60" spans="2:21" x14ac:dyDescent="0.2">
      <c r="B60" t="str">
        <f>'Technical page'!B164</f>
        <v>Q2.41</v>
      </c>
      <c r="C60">
        <f>'Technical page'!C164</f>
        <v>2</v>
      </c>
      <c r="D60" s="13"/>
      <c r="E60" s="13"/>
      <c r="F60" s="13"/>
      <c r="G60" s="13"/>
      <c r="H60" s="13"/>
      <c r="I60" s="13"/>
      <c r="J60" s="13"/>
      <c r="K60" s="13"/>
      <c r="L60" s="13"/>
      <c r="M60" s="13"/>
      <c r="N60" s="13"/>
      <c r="O60" s="13"/>
      <c r="P60" s="13"/>
      <c r="Q60" s="13"/>
      <c r="R60" s="13"/>
      <c r="S60" s="13"/>
      <c r="T60" s="13"/>
      <c r="U60" s="13"/>
    </row>
    <row r="61" spans="2:21" x14ac:dyDescent="0.2">
      <c r="B61" t="str">
        <f>'Technical page'!B165</f>
        <v>Q2.42</v>
      </c>
      <c r="C61">
        <f>'Technical page'!C165</f>
        <v>2</v>
      </c>
      <c r="D61" s="13"/>
      <c r="E61" s="13"/>
      <c r="F61" s="13"/>
      <c r="G61" s="13"/>
      <c r="H61" s="13"/>
      <c r="I61" s="13"/>
      <c r="J61" s="13"/>
      <c r="K61" s="13"/>
      <c r="L61" s="13"/>
      <c r="M61" s="13"/>
      <c r="N61" s="13"/>
      <c r="O61" s="13"/>
      <c r="P61" s="13"/>
      <c r="Q61" s="13"/>
      <c r="R61" s="13"/>
      <c r="S61" s="13"/>
      <c r="T61" s="13"/>
      <c r="U61" s="13"/>
    </row>
    <row r="62" spans="2:21" x14ac:dyDescent="0.2">
      <c r="B62" t="str">
        <f>'Technical page'!B166</f>
        <v>Q2.43</v>
      </c>
      <c r="C62">
        <f>'Technical page'!C166</f>
        <v>3</v>
      </c>
      <c r="D62" s="13"/>
      <c r="E62" s="13"/>
      <c r="F62" s="13"/>
      <c r="G62" s="13"/>
      <c r="H62" s="13"/>
      <c r="I62" s="13"/>
      <c r="J62" s="13"/>
      <c r="K62" s="13"/>
      <c r="L62" s="13"/>
      <c r="M62" s="13"/>
      <c r="N62" s="13"/>
      <c r="O62" s="13"/>
      <c r="P62" s="13"/>
      <c r="Q62" s="13"/>
      <c r="R62" s="13"/>
      <c r="S62" s="13"/>
      <c r="T62" s="13"/>
      <c r="U62" s="13"/>
    </row>
    <row r="63" spans="2:21" x14ac:dyDescent="0.2">
      <c r="B63" t="str">
        <f>'Technical page'!B167</f>
        <v>Q2.44</v>
      </c>
      <c r="C63">
        <f>'Technical page'!C167</f>
        <v>3</v>
      </c>
      <c r="D63" s="13"/>
      <c r="E63" s="13"/>
      <c r="F63" s="13"/>
      <c r="G63" s="13"/>
      <c r="H63" s="13"/>
      <c r="I63" s="13"/>
      <c r="J63" s="13"/>
      <c r="K63" s="13"/>
      <c r="L63" s="13"/>
      <c r="M63" s="13"/>
      <c r="N63" s="13"/>
      <c r="O63" s="13"/>
      <c r="P63" s="13"/>
      <c r="Q63" s="13"/>
      <c r="R63" s="13"/>
      <c r="S63" s="13"/>
      <c r="T63" s="13"/>
      <c r="U63" s="13"/>
    </row>
    <row r="64" spans="2:21" x14ac:dyDescent="0.2">
      <c r="B64" t="str">
        <f>'Technical page'!B168</f>
        <v>Q2.45</v>
      </c>
      <c r="C64">
        <f>'Technical page'!C168</f>
        <v>1</v>
      </c>
      <c r="D64" s="13"/>
      <c r="E64" s="13"/>
      <c r="F64" s="13"/>
      <c r="G64" s="13"/>
      <c r="H64" s="13"/>
      <c r="I64" s="13"/>
      <c r="J64" s="13"/>
      <c r="K64" s="13"/>
      <c r="L64" s="13"/>
      <c r="M64" s="13"/>
      <c r="N64" s="13"/>
      <c r="O64" s="13"/>
      <c r="P64" s="13"/>
      <c r="Q64" s="13"/>
      <c r="R64" s="13"/>
      <c r="S64" s="13"/>
      <c r="T64" s="13"/>
      <c r="U64" s="13"/>
    </row>
    <row r="65" spans="2:21" x14ac:dyDescent="0.2">
      <c r="D65" s="13"/>
      <c r="E65" s="13"/>
      <c r="F65" s="13"/>
      <c r="G65" s="13"/>
      <c r="H65" s="13"/>
      <c r="I65" s="13"/>
      <c r="J65" s="13"/>
      <c r="K65" s="13"/>
      <c r="L65" s="13"/>
      <c r="M65" s="13"/>
      <c r="N65" s="13"/>
      <c r="O65" s="13"/>
      <c r="P65" s="13"/>
      <c r="Q65" s="13"/>
      <c r="R65" s="13"/>
      <c r="S65" s="13"/>
      <c r="T65" s="13"/>
      <c r="U65" s="13"/>
    </row>
    <row r="66" spans="2:21" x14ac:dyDescent="0.2">
      <c r="B66" t="str">
        <f>'Technical page'!B406</f>
        <v>Q3.1</v>
      </c>
      <c r="C66">
        <f>'Technical page'!C406</f>
        <v>3</v>
      </c>
      <c r="D66" s="13"/>
      <c r="E66" s="13"/>
      <c r="F66" s="13"/>
      <c r="G66" s="13"/>
      <c r="H66" s="13"/>
      <c r="I66" s="13"/>
      <c r="J66" s="13"/>
      <c r="K66" s="13"/>
      <c r="L66" s="13">
        <v>3</v>
      </c>
      <c r="M66" s="13"/>
      <c r="N66" s="13"/>
      <c r="O66" s="13">
        <v>3</v>
      </c>
      <c r="P66" s="13"/>
      <c r="Q66" s="13"/>
      <c r="R66" s="13"/>
      <c r="S66" s="13"/>
      <c r="T66" s="13"/>
      <c r="U66" s="13"/>
    </row>
    <row r="67" spans="2:21" x14ac:dyDescent="0.2">
      <c r="B67" t="str">
        <f>'Technical page'!B407</f>
        <v>Q3.2</v>
      </c>
      <c r="C67">
        <f>'Technical page'!C407</f>
        <v>2</v>
      </c>
      <c r="D67" s="13"/>
      <c r="E67" s="13"/>
      <c r="F67" s="13"/>
      <c r="G67" s="13"/>
      <c r="H67" s="13"/>
      <c r="I67" s="13"/>
      <c r="J67" s="13"/>
      <c r="K67" s="13"/>
      <c r="L67" s="13">
        <v>3</v>
      </c>
      <c r="M67" s="13"/>
      <c r="N67" s="13"/>
      <c r="O67" s="13">
        <v>3</v>
      </c>
      <c r="P67" s="13"/>
      <c r="Q67" s="13"/>
      <c r="R67" s="13"/>
      <c r="S67" s="13"/>
      <c r="T67" s="13"/>
      <c r="U67" s="13"/>
    </row>
    <row r="68" spans="2:21" x14ac:dyDescent="0.2">
      <c r="B68" t="str">
        <f>'Technical page'!B408</f>
        <v>Q3.3</v>
      </c>
      <c r="C68">
        <f>'Technical page'!C408</f>
        <v>4</v>
      </c>
      <c r="D68" s="13"/>
      <c r="E68" s="13"/>
      <c r="F68" s="13"/>
      <c r="G68" s="13"/>
      <c r="H68" s="13"/>
      <c r="I68" s="13"/>
      <c r="J68" s="13"/>
      <c r="K68" s="13"/>
      <c r="L68" s="13"/>
      <c r="M68" s="13"/>
      <c r="N68" s="13"/>
      <c r="O68" s="13"/>
      <c r="P68" s="13"/>
      <c r="Q68" s="13"/>
      <c r="R68" s="13"/>
      <c r="S68" s="13"/>
      <c r="T68" s="13"/>
      <c r="U68" s="13"/>
    </row>
    <row r="69" spans="2:21" x14ac:dyDescent="0.2">
      <c r="B69" t="str">
        <f>'Technical page'!B409</f>
        <v>Q3.4</v>
      </c>
      <c r="C69">
        <f>'Technical page'!C409</f>
        <v>3</v>
      </c>
      <c r="D69" s="13"/>
      <c r="E69" s="13"/>
      <c r="F69" s="13">
        <v>3</v>
      </c>
      <c r="G69" s="13"/>
      <c r="H69" s="13"/>
      <c r="I69" s="13"/>
      <c r="J69" s="13"/>
      <c r="K69" s="13"/>
      <c r="L69" s="13"/>
      <c r="M69" s="13"/>
      <c r="N69" s="13"/>
      <c r="O69" s="13">
        <v>3</v>
      </c>
      <c r="P69" s="13"/>
      <c r="Q69" s="13"/>
      <c r="R69" s="13"/>
      <c r="S69" s="13"/>
      <c r="T69" s="13">
        <v>3</v>
      </c>
      <c r="U69" s="13"/>
    </row>
    <row r="70" spans="2:21" x14ac:dyDescent="0.2">
      <c r="B70" t="str">
        <f>'Technical page'!B410</f>
        <v>Q3.5</v>
      </c>
      <c r="C70">
        <f>'Technical page'!C410</f>
        <v>4</v>
      </c>
      <c r="D70" s="13"/>
      <c r="E70" s="13"/>
      <c r="F70" s="13">
        <v>3</v>
      </c>
      <c r="G70" s="13"/>
      <c r="H70" s="13"/>
      <c r="I70" s="13"/>
      <c r="J70" s="13"/>
      <c r="K70" s="13"/>
      <c r="L70" s="13"/>
      <c r="M70" s="13"/>
      <c r="N70" s="13"/>
      <c r="O70" s="13"/>
      <c r="P70" s="13"/>
      <c r="Q70" s="13"/>
      <c r="R70" s="13"/>
      <c r="S70" s="13"/>
      <c r="T70" s="13"/>
      <c r="U70" s="13"/>
    </row>
    <row r="71" spans="2:21" x14ac:dyDescent="0.2">
      <c r="B71" t="str">
        <f>'Technical page'!B411</f>
        <v>Q3.6</v>
      </c>
      <c r="C71">
        <f>'Technical page'!C411</f>
        <v>2</v>
      </c>
      <c r="D71" s="13"/>
      <c r="E71" s="13"/>
      <c r="F71" s="13">
        <v>3</v>
      </c>
      <c r="G71" s="13"/>
      <c r="H71" s="13"/>
      <c r="I71" s="13"/>
      <c r="J71" s="13"/>
      <c r="K71" s="13"/>
      <c r="L71" s="13"/>
      <c r="M71" s="13"/>
      <c r="N71" s="13"/>
      <c r="O71" s="13"/>
      <c r="P71" s="13"/>
      <c r="Q71" s="13"/>
      <c r="R71" s="13"/>
      <c r="S71" s="13"/>
      <c r="T71" s="13"/>
      <c r="U71" s="13"/>
    </row>
    <row r="72" spans="2:21" x14ac:dyDescent="0.2">
      <c r="B72" t="str">
        <f>'Technical page'!B412</f>
        <v>Q3.7</v>
      </c>
      <c r="C72">
        <f>'Technical page'!C412</f>
        <v>4</v>
      </c>
      <c r="D72" s="13"/>
      <c r="E72" s="13"/>
      <c r="F72" s="13">
        <v>3</v>
      </c>
      <c r="G72" s="13"/>
      <c r="H72" s="13"/>
      <c r="I72" s="13"/>
      <c r="J72" s="13"/>
      <c r="K72" s="13"/>
      <c r="L72" s="13"/>
      <c r="M72" s="13"/>
      <c r="N72" s="13"/>
      <c r="O72" s="13"/>
      <c r="P72" s="13"/>
      <c r="Q72" s="13"/>
      <c r="R72" s="13"/>
      <c r="S72" s="13"/>
      <c r="T72" s="13">
        <v>3</v>
      </c>
      <c r="U72" s="13"/>
    </row>
    <row r="73" spans="2:21" x14ac:dyDescent="0.2">
      <c r="B73" t="str">
        <f>'Technical page'!B413</f>
        <v>Q3.8</v>
      </c>
      <c r="C73">
        <f>'Technical page'!C413</f>
        <v>4</v>
      </c>
      <c r="D73" s="13"/>
      <c r="E73" s="13"/>
      <c r="F73" s="13"/>
      <c r="G73" s="13"/>
      <c r="H73" s="13"/>
      <c r="I73" s="13"/>
      <c r="J73" s="13"/>
      <c r="K73" s="13"/>
      <c r="L73" s="13"/>
      <c r="M73" s="13"/>
      <c r="N73" s="13"/>
      <c r="O73" s="13"/>
      <c r="P73" s="13"/>
      <c r="Q73" s="13"/>
      <c r="R73" s="13"/>
      <c r="S73" s="13"/>
      <c r="T73" s="13">
        <v>3</v>
      </c>
      <c r="U73" s="13"/>
    </row>
    <row r="74" spans="2:21" x14ac:dyDescent="0.2">
      <c r="B74" t="str">
        <f>'Technical page'!B414</f>
        <v>Q3.9</v>
      </c>
      <c r="C74">
        <f>'Technical page'!C414</f>
        <v>4</v>
      </c>
      <c r="D74" s="13"/>
      <c r="E74" s="13"/>
      <c r="F74" s="13">
        <v>3</v>
      </c>
      <c r="G74" s="13"/>
      <c r="H74" s="13"/>
      <c r="I74" s="13"/>
      <c r="J74" s="13"/>
      <c r="K74" s="13"/>
      <c r="L74" s="13"/>
      <c r="M74" s="13"/>
      <c r="N74" s="13"/>
      <c r="O74" s="13"/>
      <c r="P74" s="13"/>
      <c r="Q74" s="13"/>
      <c r="R74" s="13"/>
      <c r="S74" s="13"/>
      <c r="T74" s="13"/>
      <c r="U74" s="13"/>
    </row>
    <row r="75" spans="2:21" x14ac:dyDescent="0.2">
      <c r="B75" t="str">
        <f>'Technical page'!B415</f>
        <v>Q3.10</v>
      </c>
      <c r="C75">
        <f>'Technical page'!C415</f>
        <v>3</v>
      </c>
      <c r="D75" s="13"/>
      <c r="E75" s="13"/>
      <c r="F75" s="13">
        <v>3</v>
      </c>
      <c r="G75" s="13"/>
      <c r="H75" s="13"/>
      <c r="I75" s="13"/>
      <c r="J75" s="13"/>
      <c r="K75" s="13"/>
      <c r="L75" s="13"/>
      <c r="M75" s="13"/>
      <c r="N75" s="13"/>
      <c r="O75" s="13"/>
      <c r="P75" s="13"/>
      <c r="Q75" s="13"/>
      <c r="R75" s="13"/>
      <c r="S75" s="13"/>
      <c r="T75" s="13">
        <v>3</v>
      </c>
      <c r="U75" s="13"/>
    </row>
    <row r="76" spans="2:21" x14ac:dyDescent="0.2">
      <c r="D76" s="13"/>
      <c r="E76" s="13"/>
      <c r="F76" s="13"/>
      <c r="G76" s="13"/>
      <c r="H76" s="13"/>
      <c r="I76" s="13"/>
      <c r="J76" s="13"/>
      <c r="K76" s="13"/>
      <c r="L76" s="13"/>
      <c r="M76" s="13"/>
      <c r="N76" s="13"/>
      <c r="O76" s="13"/>
      <c r="P76" s="13"/>
      <c r="Q76" s="13"/>
      <c r="R76" s="13"/>
      <c r="S76" s="13"/>
      <c r="T76" s="13"/>
      <c r="U76" s="13"/>
    </row>
    <row r="77" spans="2:21" x14ac:dyDescent="0.2">
      <c r="B77" t="str">
        <f>'Technical page'!B482</f>
        <v>Q4.1</v>
      </c>
      <c r="C77">
        <f>'Technical page'!C482</f>
        <v>2</v>
      </c>
      <c r="D77" s="13"/>
      <c r="E77" s="13"/>
      <c r="F77" s="13"/>
      <c r="G77" s="13"/>
      <c r="H77" s="13"/>
      <c r="I77" s="13"/>
      <c r="J77" s="13"/>
      <c r="K77" s="13">
        <v>3</v>
      </c>
      <c r="L77" s="13"/>
      <c r="M77" s="13"/>
      <c r="N77" s="13"/>
      <c r="O77" s="13"/>
      <c r="P77" s="13"/>
      <c r="Q77" s="13"/>
      <c r="R77" s="13"/>
      <c r="S77" s="13"/>
      <c r="T77" s="13"/>
      <c r="U77" s="13"/>
    </row>
    <row r="78" spans="2:21" x14ac:dyDescent="0.2">
      <c r="B78" t="str">
        <f>'Technical page'!B483</f>
        <v>Q4.2</v>
      </c>
      <c r="C78">
        <f>'Technical page'!C483</f>
        <v>4</v>
      </c>
      <c r="D78" s="13"/>
      <c r="E78" s="13"/>
      <c r="F78" s="13"/>
      <c r="G78" s="13"/>
      <c r="H78" s="13"/>
      <c r="I78" s="13"/>
      <c r="J78" s="13"/>
      <c r="K78" s="13"/>
      <c r="L78" s="13"/>
      <c r="M78" s="13"/>
      <c r="N78" s="13"/>
      <c r="O78" s="13"/>
      <c r="P78" s="13"/>
      <c r="Q78" s="13"/>
      <c r="R78" s="13"/>
      <c r="S78" s="13"/>
      <c r="T78" s="13"/>
      <c r="U78" s="13"/>
    </row>
    <row r="79" spans="2:21" x14ac:dyDescent="0.2">
      <c r="B79" t="str">
        <f>'Technical page'!B484</f>
        <v>Q4.3</v>
      </c>
      <c r="C79">
        <f>'Technical page'!C484</f>
        <v>4</v>
      </c>
      <c r="D79" s="13"/>
      <c r="E79" s="13"/>
      <c r="F79" s="13"/>
      <c r="G79" s="13"/>
      <c r="H79" s="13"/>
      <c r="I79" s="13"/>
      <c r="J79" s="13"/>
      <c r="K79" s="13"/>
      <c r="L79" s="13"/>
      <c r="M79" s="13"/>
      <c r="N79" s="13"/>
      <c r="O79" s="13"/>
      <c r="P79" s="13"/>
      <c r="Q79" s="13"/>
      <c r="R79" s="13"/>
      <c r="S79" s="13"/>
      <c r="T79" s="13"/>
      <c r="U79" s="13"/>
    </row>
    <row r="80" spans="2:21" x14ac:dyDescent="0.2">
      <c r="B80" t="str">
        <f>'Technical page'!B485</f>
        <v>Q4.4</v>
      </c>
      <c r="C80">
        <f>'Technical page'!C485</f>
        <v>4</v>
      </c>
      <c r="D80" s="13"/>
      <c r="E80" s="13"/>
      <c r="F80" s="13"/>
      <c r="G80" s="13"/>
      <c r="H80" s="13"/>
      <c r="I80" s="13"/>
      <c r="J80" s="13"/>
      <c r="K80" s="13">
        <v>3</v>
      </c>
      <c r="L80" s="13"/>
      <c r="M80" s="13"/>
      <c r="N80" s="13"/>
      <c r="O80" s="13"/>
      <c r="P80" s="13"/>
      <c r="Q80" s="13"/>
      <c r="R80" s="13"/>
      <c r="S80" s="13"/>
      <c r="T80" s="13"/>
      <c r="U80" s="13"/>
    </row>
    <row r="81" spans="2:21" x14ac:dyDescent="0.2">
      <c r="B81" t="str">
        <f>'Technical page'!B486</f>
        <v>Q4.5</v>
      </c>
      <c r="C81">
        <f>'Technical page'!C486</f>
        <v>4</v>
      </c>
      <c r="D81" s="13"/>
      <c r="E81" s="13"/>
      <c r="F81" s="13"/>
      <c r="G81" s="13"/>
      <c r="H81" s="13"/>
      <c r="I81" s="13"/>
      <c r="J81" s="13"/>
      <c r="K81" s="13">
        <v>3</v>
      </c>
      <c r="L81" s="13"/>
      <c r="M81" s="13"/>
      <c r="N81" s="13"/>
      <c r="O81" s="13"/>
      <c r="P81" s="13"/>
      <c r="Q81" s="13"/>
      <c r="R81" s="13"/>
      <c r="S81" s="13"/>
      <c r="T81" s="13"/>
      <c r="U81" s="13"/>
    </row>
    <row r="82" spans="2:21" x14ac:dyDescent="0.2">
      <c r="B82" t="str">
        <f>'Technical page'!B487</f>
        <v>Q4.6</v>
      </c>
      <c r="C82">
        <f>'Technical page'!C487</f>
        <v>3</v>
      </c>
      <c r="D82" s="13"/>
      <c r="E82" s="13"/>
      <c r="F82" s="13"/>
      <c r="G82" s="13"/>
      <c r="H82" s="13"/>
      <c r="I82" s="13"/>
      <c r="J82" s="13"/>
      <c r="K82" s="13"/>
      <c r="L82" s="13"/>
      <c r="M82" s="13"/>
      <c r="N82" s="13"/>
      <c r="O82" s="13"/>
      <c r="P82" s="13"/>
      <c r="Q82" s="13"/>
      <c r="R82" s="13"/>
      <c r="S82" s="13"/>
      <c r="T82" s="13"/>
      <c r="U82" s="13"/>
    </row>
    <row r="83" spans="2:21" x14ac:dyDescent="0.2">
      <c r="B83" t="str">
        <f>'Technical page'!B488</f>
        <v>Q4.7</v>
      </c>
      <c r="C83">
        <f>'Technical page'!C488</f>
        <v>3</v>
      </c>
      <c r="D83" s="13"/>
      <c r="E83" s="13"/>
      <c r="F83" s="13"/>
      <c r="G83" s="13"/>
      <c r="H83" s="13"/>
      <c r="I83" s="13"/>
      <c r="J83" s="13"/>
      <c r="K83" s="13"/>
      <c r="L83" s="13"/>
      <c r="M83" s="13"/>
      <c r="N83" s="13"/>
      <c r="O83" s="13"/>
      <c r="P83" s="13"/>
      <c r="Q83" s="13"/>
      <c r="R83" s="13"/>
      <c r="S83" s="13"/>
      <c r="T83" s="13"/>
      <c r="U83" s="13"/>
    </row>
    <row r="84" spans="2:21" x14ac:dyDescent="0.2">
      <c r="B84" t="str">
        <f>'Technical page'!B489</f>
        <v>Q4.8</v>
      </c>
      <c r="C84">
        <f>'Technical page'!C489</f>
        <v>4</v>
      </c>
      <c r="D84" s="13"/>
      <c r="E84" s="13"/>
      <c r="F84" s="13"/>
      <c r="G84" s="13"/>
      <c r="H84" s="13"/>
      <c r="I84" s="13"/>
      <c r="J84" s="13"/>
      <c r="K84" s="13"/>
      <c r="L84" s="13"/>
      <c r="M84" s="13"/>
      <c r="N84" s="13"/>
      <c r="O84" s="13"/>
      <c r="P84" s="13"/>
      <c r="Q84" s="13"/>
      <c r="R84" s="13"/>
      <c r="S84" s="13"/>
      <c r="T84" s="13"/>
      <c r="U84" s="13"/>
    </row>
    <row r="85" spans="2:21" x14ac:dyDescent="0.2">
      <c r="D85" s="13"/>
      <c r="E85" s="13"/>
      <c r="F85" s="13"/>
      <c r="G85" s="13"/>
      <c r="H85" s="13"/>
      <c r="I85" s="13"/>
      <c r="J85" s="13"/>
      <c r="K85" s="13"/>
      <c r="L85" s="13"/>
      <c r="M85" s="13"/>
      <c r="N85" s="13"/>
      <c r="O85" s="13"/>
      <c r="P85" s="13"/>
      <c r="Q85" s="13"/>
      <c r="R85" s="13"/>
      <c r="S85" s="13"/>
      <c r="T85" s="13"/>
      <c r="U85" s="13"/>
    </row>
    <row r="86" spans="2:21" x14ac:dyDescent="0.2">
      <c r="B86" t="str">
        <f>'Technical page'!B544</f>
        <v>Q5.1</v>
      </c>
      <c r="C86">
        <f>'Technical page'!C544</f>
        <v>4</v>
      </c>
      <c r="D86" s="13"/>
      <c r="E86" s="13"/>
      <c r="F86" s="13"/>
      <c r="G86" s="13"/>
      <c r="H86" s="13"/>
      <c r="I86" s="13"/>
      <c r="J86" s="13"/>
      <c r="K86" s="13"/>
      <c r="L86" s="13"/>
      <c r="M86" s="13"/>
      <c r="N86" s="13"/>
      <c r="O86" s="13"/>
      <c r="P86" s="13"/>
      <c r="Q86" s="13"/>
      <c r="R86" s="13"/>
      <c r="S86" s="13"/>
      <c r="T86" s="13"/>
      <c r="U86" s="13"/>
    </row>
    <row r="87" spans="2:21" x14ac:dyDescent="0.2">
      <c r="B87" t="str">
        <f>'Technical page'!B545</f>
        <v>Q5.2</v>
      </c>
      <c r="C87">
        <f>'Technical page'!C545</f>
        <v>3</v>
      </c>
      <c r="D87" s="13"/>
      <c r="E87" s="13"/>
      <c r="F87" s="13"/>
      <c r="G87" s="13"/>
      <c r="H87" s="13"/>
      <c r="I87" s="13"/>
      <c r="J87" s="13"/>
      <c r="K87" s="13"/>
      <c r="L87" s="13"/>
      <c r="M87" s="13"/>
      <c r="N87" s="13"/>
      <c r="O87" s="13"/>
      <c r="P87" s="13"/>
      <c r="Q87" s="13"/>
      <c r="R87" s="13"/>
      <c r="S87" s="13"/>
      <c r="T87" s="13"/>
      <c r="U87" s="13"/>
    </row>
    <row r="88" spans="2:21" x14ac:dyDescent="0.2">
      <c r="B88" t="str">
        <f>'Technical page'!B546</f>
        <v>Q5.3</v>
      </c>
      <c r="C88">
        <f>'Technical page'!C546</f>
        <v>4</v>
      </c>
      <c r="D88" s="13"/>
      <c r="E88" s="13"/>
      <c r="F88" s="13"/>
      <c r="G88" s="13"/>
      <c r="H88" s="13"/>
      <c r="I88" s="13"/>
      <c r="J88" s="13"/>
      <c r="K88" s="13"/>
      <c r="L88" s="13"/>
      <c r="M88" s="13"/>
      <c r="N88" s="13"/>
      <c r="O88" s="13">
        <v>3</v>
      </c>
      <c r="P88" s="13"/>
      <c r="Q88" s="13"/>
      <c r="R88" s="13"/>
      <c r="S88" s="13"/>
      <c r="T88" s="13"/>
      <c r="U88" s="13"/>
    </row>
    <row r="89" spans="2:21" x14ac:dyDescent="0.2">
      <c r="B89" t="str">
        <f>'Technical page'!B547</f>
        <v>Q5.4</v>
      </c>
      <c r="C89">
        <f>'Technical page'!C547</f>
        <v>4</v>
      </c>
      <c r="D89" s="13"/>
      <c r="E89" s="13"/>
      <c r="F89" s="13"/>
      <c r="G89" s="13"/>
      <c r="H89" s="13"/>
      <c r="I89" s="13"/>
      <c r="J89" s="13"/>
      <c r="K89" s="13"/>
      <c r="L89" s="13"/>
      <c r="M89" s="13"/>
      <c r="N89" s="13">
        <v>3</v>
      </c>
      <c r="O89" s="13"/>
      <c r="P89" s="13"/>
      <c r="Q89" s="13"/>
      <c r="R89" s="13"/>
      <c r="S89" s="13"/>
      <c r="T89" s="13"/>
      <c r="U89" s="13"/>
    </row>
    <row r="90" spans="2:21" x14ac:dyDescent="0.2">
      <c r="B90" t="str">
        <f>'Technical page'!B548</f>
        <v>Q5.5</v>
      </c>
      <c r="C90">
        <f>'Technical page'!C548</f>
        <v>4</v>
      </c>
      <c r="D90" s="13"/>
      <c r="E90" s="13"/>
      <c r="F90" s="13"/>
      <c r="G90" s="13">
        <v>3</v>
      </c>
      <c r="H90" s="13"/>
      <c r="I90" s="13"/>
      <c r="J90" s="13"/>
      <c r="K90" s="13">
        <v>3</v>
      </c>
      <c r="L90" s="13"/>
      <c r="M90" s="13"/>
      <c r="N90" s="13"/>
      <c r="O90" s="13"/>
      <c r="P90" s="13"/>
      <c r="Q90" s="13"/>
      <c r="R90" s="13"/>
      <c r="S90" s="13"/>
      <c r="T90" s="13"/>
      <c r="U90" s="13"/>
    </row>
    <row r="91" spans="2:21" x14ac:dyDescent="0.2">
      <c r="D91" s="13"/>
      <c r="E91" s="13"/>
      <c r="F91" s="13"/>
      <c r="G91" s="13"/>
      <c r="H91" s="13"/>
      <c r="I91" s="13"/>
      <c r="J91" s="13"/>
      <c r="K91" s="13"/>
      <c r="L91" s="13"/>
      <c r="M91" s="13"/>
      <c r="N91" s="13"/>
      <c r="O91" s="13"/>
      <c r="P91" s="13"/>
      <c r="Q91" s="13"/>
      <c r="R91" s="13"/>
      <c r="S91" s="13"/>
      <c r="T91" s="13"/>
      <c r="U91" s="13"/>
    </row>
    <row r="92" spans="2:21" x14ac:dyDescent="0.2">
      <c r="B92" t="str">
        <f>'Technical page'!B584</f>
        <v>Q6.1</v>
      </c>
      <c r="C92">
        <f>'Technical page'!C584</f>
        <v>3</v>
      </c>
      <c r="D92" s="13"/>
      <c r="E92" s="13"/>
      <c r="F92" s="13"/>
      <c r="G92" s="13"/>
      <c r="H92" s="13"/>
      <c r="I92" s="13"/>
      <c r="J92" s="13"/>
      <c r="K92" s="13"/>
      <c r="L92" s="13"/>
      <c r="M92" s="13"/>
      <c r="N92" s="13"/>
      <c r="O92" s="13"/>
      <c r="P92" s="13"/>
      <c r="Q92" s="13"/>
      <c r="R92" s="13"/>
      <c r="S92" s="13"/>
      <c r="T92" s="13"/>
      <c r="U92" s="13"/>
    </row>
    <row r="93" spans="2:21" x14ac:dyDescent="0.2">
      <c r="B93" t="str">
        <f>'Technical page'!B585</f>
        <v>Q6.2</v>
      </c>
      <c r="C93">
        <f>'Technical page'!C585</f>
        <v>4</v>
      </c>
      <c r="D93" s="13"/>
      <c r="E93" s="13"/>
      <c r="F93" s="13"/>
      <c r="G93" s="13"/>
      <c r="H93" s="13"/>
      <c r="I93" s="13"/>
      <c r="J93" s="13"/>
      <c r="K93" s="13"/>
      <c r="L93" s="13"/>
      <c r="M93" s="13"/>
      <c r="N93" s="13"/>
      <c r="O93" s="13"/>
      <c r="P93" s="13"/>
      <c r="Q93" s="13"/>
      <c r="R93" s="13"/>
      <c r="S93" s="13"/>
      <c r="T93" s="13"/>
      <c r="U93" s="13"/>
    </row>
    <row r="94" spans="2:21" x14ac:dyDescent="0.2">
      <c r="B94" t="str">
        <f>'Technical page'!B586</f>
        <v>Q6.3</v>
      </c>
      <c r="C94">
        <f>'Technical page'!C586</f>
        <v>3</v>
      </c>
      <c r="D94" s="13"/>
      <c r="E94" s="13"/>
      <c r="F94" s="13"/>
      <c r="G94" s="13"/>
      <c r="H94" s="13"/>
      <c r="I94" s="13"/>
      <c r="J94" s="13"/>
      <c r="K94" s="13"/>
      <c r="L94" s="13"/>
      <c r="M94" s="13"/>
      <c r="N94" s="13"/>
      <c r="O94" s="13">
        <v>3</v>
      </c>
      <c r="P94" s="13"/>
      <c r="Q94" s="13"/>
      <c r="R94" s="13"/>
      <c r="S94" s="13"/>
      <c r="T94" s="13"/>
      <c r="U94" s="13"/>
    </row>
    <row r="95" spans="2:21" x14ac:dyDescent="0.2">
      <c r="B95" t="str">
        <f>'Technical page'!B587</f>
        <v>Q6.4</v>
      </c>
      <c r="C95">
        <f>'Technical page'!C587</f>
        <v>2</v>
      </c>
      <c r="D95" s="13"/>
      <c r="E95" s="13"/>
      <c r="F95" s="13"/>
      <c r="G95" s="13"/>
      <c r="H95" s="13"/>
      <c r="I95" s="13"/>
      <c r="J95" s="13"/>
      <c r="K95" s="13"/>
      <c r="L95" s="13"/>
      <c r="M95" s="13"/>
      <c r="N95" s="13"/>
      <c r="O95" s="13">
        <v>3</v>
      </c>
      <c r="P95" s="13"/>
      <c r="Q95" s="13"/>
      <c r="R95" s="13"/>
      <c r="S95" s="13"/>
      <c r="T95" s="13"/>
      <c r="U95" s="13"/>
    </row>
    <row r="96" spans="2:21" x14ac:dyDescent="0.2">
      <c r="B96" t="str">
        <f>'Technical page'!B588</f>
        <v>Q6.5</v>
      </c>
      <c r="C96">
        <f>'Technical page'!C588</f>
        <v>2</v>
      </c>
      <c r="D96" s="13"/>
      <c r="E96" s="13"/>
      <c r="F96" s="13"/>
      <c r="G96" s="13"/>
      <c r="H96" s="13"/>
      <c r="I96" s="13"/>
      <c r="J96" s="13"/>
      <c r="K96" s="13">
        <v>3</v>
      </c>
      <c r="L96" s="13"/>
      <c r="M96" s="13"/>
      <c r="N96" s="13"/>
      <c r="O96" s="13">
        <v>3</v>
      </c>
      <c r="P96" s="13"/>
      <c r="Q96" s="13"/>
      <c r="R96" s="13"/>
      <c r="S96" s="13"/>
      <c r="T96" s="13"/>
      <c r="U96" s="13"/>
    </row>
    <row r="97" spans="2:21" x14ac:dyDescent="0.2">
      <c r="B97" t="str">
        <f>'Technical page'!B589</f>
        <v>Q6.6</v>
      </c>
      <c r="C97">
        <f>'Technical page'!C589</f>
        <v>3</v>
      </c>
      <c r="D97" s="13"/>
      <c r="E97" s="13"/>
      <c r="F97" s="13"/>
      <c r="G97" s="13"/>
      <c r="H97" s="13"/>
      <c r="I97" s="13"/>
      <c r="J97" s="13"/>
      <c r="K97" s="13">
        <v>3</v>
      </c>
      <c r="L97" s="13"/>
      <c r="M97" s="13"/>
      <c r="N97" s="13"/>
      <c r="O97" s="13">
        <v>3</v>
      </c>
      <c r="P97" s="13"/>
      <c r="Q97" s="13"/>
      <c r="R97" s="13"/>
      <c r="S97" s="13"/>
      <c r="T97" s="13"/>
      <c r="U97" s="13"/>
    </row>
    <row r="98" spans="2:21" x14ac:dyDescent="0.2">
      <c r="B98" t="str">
        <f>'Technical page'!B590</f>
        <v>Q6.7</v>
      </c>
      <c r="C98">
        <f>'Technical page'!C590</f>
        <v>4</v>
      </c>
      <c r="D98" s="13"/>
      <c r="E98" s="13"/>
      <c r="F98" s="13"/>
      <c r="G98" s="13"/>
      <c r="H98" s="13"/>
      <c r="I98" s="13"/>
      <c r="J98" s="13"/>
      <c r="K98" s="13">
        <v>3</v>
      </c>
      <c r="L98" s="13"/>
      <c r="M98" s="13"/>
      <c r="N98" s="13"/>
      <c r="O98" s="13">
        <v>3</v>
      </c>
      <c r="P98" s="13"/>
      <c r="Q98" s="13"/>
      <c r="R98" s="13"/>
      <c r="S98" s="13"/>
      <c r="T98" s="13"/>
      <c r="U98" s="13"/>
    </row>
    <row r="99" spans="2:21" x14ac:dyDescent="0.2">
      <c r="B99" t="str">
        <f>'Technical page'!B591</f>
        <v>Q6.8</v>
      </c>
      <c r="C99">
        <f>'Technical page'!C591</f>
        <v>3</v>
      </c>
      <c r="D99" s="13"/>
      <c r="E99" s="13"/>
      <c r="F99" s="13"/>
      <c r="G99" s="13"/>
      <c r="H99" s="13"/>
      <c r="I99" s="13"/>
      <c r="J99" s="13"/>
      <c r="K99" s="13"/>
      <c r="L99" s="13"/>
      <c r="M99" s="13"/>
      <c r="N99" s="13"/>
      <c r="O99" s="13"/>
      <c r="P99" s="13"/>
      <c r="Q99" s="13"/>
      <c r="R99" s="13"/>
      <c r="S99" s="13"/>
      <c r="T99" s="13"/>
      <c r="U99" s="13"/>
    </row>
    <row r="100" spans="2:21" x14ac:dyDescent="0.2">
      <c r="B100" t="str">
        <f>'Technical page'!B592</f>
        <v>Q6.9</v>
      </c>
      <c r="C100">
        <f>'Technical page'!C592</f>
        <v>3</v>
      </c>
      <c r="D100" s="13"/>
      <c r="E100" s="13"/>
      <c r="F100" s="13"/>
      <c r="G100" s="13"/>
      <c r="H100" s="13"/>
      <c r="I100" s="13"/>
      <c r="J100" s="13"/>
      <c r="K100" s="13">
        <v>3</v>
      </c>
      <c r="L100" s="13"/>
      <c r="M100" s="13"/>
      <c r="N100" s="13"/>
      <c r="O100" s="13"/>
      <c r="P100" s="13"/>
      <c r="Q100" s="13"/>
      <c r="R100" s="13"/>
      <c r="S100" s="13"/>
      <c r="T100" s="13"/>
      <c r="U100" s="13"/>
    </row>
    <row r="101" spans="2:21" x14ac:dyDescent="0.2">
      <c r="B101" t="str">
        <f>'Technical page'!B593</f>
        <v>Q6.10</v>
      </c>
      <c r="C101">
        <f>'Technical page'!C593</f>
        <v>4</v>
      </c>
      <c r="D101" s="13"/>
      <c r="E101" s="13"/>
      <c r="F101" s="13"/>
      <c r="G101" s="13"/>
      <c r="H101" s="13"/>
      <c r="I101" s="13">
        <v>3</v>
      </c>
      <c r="J101" s="13"/>
      <c r="K101" s="13">
        <v>3</v>
      </c>
      <c r="L101" s="13">
        <v>3</v>
      </c>
      <c r="M101" s="13"/>
      <c r="N101" s="13"/>
      <c r="O101" s="13">
        <v>3</v>
      </c>
      <c r="P101" s="13"/>
      <c r="Q101" s="13"/>
      <c r="R101" s="13"/>
      <c r="S101" s="13"/>
      <c r="T101" s="13"/>
      <c r="U101" s="13"/>
    </row>
    <row r="102" spans="2:21" x14ac:dyDescent="0.2">
      <c r="B102" t="str">
        <f>'Technical page'!B594</f>
        <v>Q6.11</v>
      </c>
      <c r="C102">
        <f>'Technical page'!C594</f>
        <v>2</v>
      </c>
      <c r="D102" s="13"/>
      <c r="E102" s="13"/>
      <c r="F102" s="13"/>
      <c r="G102" s="13"/>
      <c r="H102" s="13"/>
      <c r="I102" s="13">
        <v>3</v>
      </c>
      <c r="J102" s="13"/>
      <c r="K102" s="13">
        <v>3</v>
      </c>
      <c r="L102" s="13">
        <v>3</v>
      </c>
      <c r="M102" s="13"/>
      <c r="N102" s="13"/>
      <c r="O102" s="13">
        <v>3</v>
      </c>
      <c r="P102" s="13"/>
      <c r="Q102" s="13"/>
      <c r="R102" s="13">
        <v>3</v>
      </c>
      <c r="S102" s="13"/>
      <c r="T102" s="13"/>
      <c r="U102" s="13"/>
    </row>
    <row r="103" spans="2:21" x14ac:dyDescent="0.2">
      <c r="B103" t="str">
        <f>'Technical page'!B595</f>
        <v>Q6.12</v>
      </c>
      <c r="C103">
        <f>'Technical page'!C595</f>
        <v>3</v>
      </c>
      <c r="D103" s="13"/>
      <c r="E103" s="13"/>
      <c r="F103" s="13"/>
      <c r="G103" s="13"/>
      <c r="H103" s="13"/>
      <c r="I103" s="13">
        <v>3</v>
      </c>
      <c r="J103" s="13"/>
      <c r="K103" s="13">
        <v>3</v>
      </c>
      <c r="L103" s="13">
        <v>3</v>
      </c>
      <c r="M103" s="13"/>
      <c r="N103" s="13"/>
      <c r="O103" s="13">
        <v>3</v>
      </c>
      <c r="P103" s="13"/>
      <c r="Q103" s="13"/>
      <c r="R103" s="13">
        <v>3</v>
      </c>
      <c r="S103" s="13"/>
      <c r="T103" s="13"/>
      <c r="U103" s="13"/>
    </row>
    <row r="104" spans="2:21" x14ac:dyDescent="0.2">
      <c r="B104" t="str">
        <f>'Technical page'!B596</f>
        <v>Q6.13</v>
      </c>
      <c r="C104">
        <f>'Technical page'!C596</f>
        <v>4</v>
      </c>
      <c r="D104" s="13"/>
      <c r="E104" s="13"/>
      <c r="F104" s="13"/>
      <c r="G104" s="13"/>
      <c r="H104" s="13"/>
      <c r="I104" s="13"/>
      <c r="J104" s="13">
        <v>3</v>
      </c>
      <c r="K104" s="13"/>
      <c r="L104" s="13">
        <v>3</v>
      </c>
      <c r="M104" s="13"/>
      <c r="N104" s="13"/>
      <c r="O104" s="13">
        <v>3</v>
      </c>
      <c r="P104" s="13">
        <v>3</v>
      </c>
      <c r="Q104" s="13"/>
      <c r="R104" s="13"/>
      <c r="S104" s="13"/>
      <c r="T104" s="13"/>
      <c r="U104" s="13"/>
    </row>
    <row r="105" spans="2:21" x14ac:dyDescent="0.2">
      <c r="B105" t="str">
        <f>'Technical page'!B597</f>
        <v>Q6.14</v>
      </c>
      <c r="C105">
        <f>'Technical page'!C597</f>
        <v>3</v>
      </c>
      <c r="D105" s="13"/>
      <c r="E105" s="13"/>
      <c r="F105" s="13"/>
      <c r="G105" s="13"/>
      <c r="H105" s="13"/>
      <c r="I105" s="13"/>
      <c r="J105" s="13">
        <v>3</v>
      </c>
      <c r="K105" s="13"/>
      <c r="L105" s="13">
        <v>3</v>
      </c>
      <c r="M105" s="13"/>
      <c r="N105" s="13"/>
      <c r="O105" s="13">
        <v>3</v>
      </c>
      <c r="P105" s="13">
        <v>3</v>
      </c>
      <c r="Q105" s="13"/>
      <c r="R105" s="13"/>
      <c r="S105" s="13"/>
      <c r="T105" s="13"/>
      <c r="U105" s="13"/>
    </row>
    <row r="106" spans="2:21" x14ac:dyDescent="0.2">
      <c r="B106" t="str">
        <f>'Technical page'!B598</f>
        <v>Q6.15</v>
      </c>
      <c r="C106">
        <f>'Technical page'!C598</f>
        <v>1</v>
      </c>
      <c r="D106" s="13"/>
      <c r="E106" s="13"/>
      <c r="F106" s="13"/>
      <c r="G106" s="13"/>
      <c r="H106" s="13"/>
      <c r="I106" s="13"/>
      <c r="J106" s="13">
        <v>3</v>
      </c>
      <c r="K106" s="13"/>
      <c r="L106" s="13">
        <v>3</v>
      </c>
      <c r="M106" s="13"/>
      <c r="N106" s="13"/>
      <c r="O106" s="13">
        <v>3</v>
      </c>
      <c r="P106" s="13">
        <v>3</v>
      </c>
      <c r="Q106" s="13"/>
      <c r="R106" s="13"/>
      <c r="S106" s="13"/>
      <c r="T106" s="13"/>
      <c r="U106" s="13"/>
    </row>
    <row r="107" spans="2:21" x14ac:dyDescent="0.2">
      <c r="B107" t="str">
        <f>'Technical page'!B599</f>
        <v>Q6.16</v>
      </c>
      <c r="C107">
        <f>'Technical page'!C599</f>
        <v>2</v>
      </c>
      <c r="D107" s="13"/>
      <c r="E107" s="13"/>
      <c r="F107" s="13"/>
      <c r="G107" s="13"/>
      <c r="H107" s="13"/>
      <c r="I107" s="13"/>
      <c r="J107" s="13">
        <v>3</v>
      </c>
      <c r="K107" s="13"/>
      <c r="L107" s="13">
        <v>3</v>
      </c>
      <c r="M107" s="13"/>
      <c r="N107" s="13"/>
      <c r="O107" s="13">
        <v>3</v>
      </c>
      <c r="P107" s="13">
        <v>3</v>
      </c>
      <c r="Q107" s="13"/>
      <c r="R107" s="13"/>
      <c r="S107" s="13"/>
      <c r="T107" s="13"/>
      <c r="U107" s="13"/>
    </row>
    <row r="108" spans="2:21" x14ac:dyDescent="0.2">
      <c r="B108" t="str">
        <f>'Technical page'!B600</f>
        <v>Q6.17</v>
      </c>
      <c r="C108">
        <f>'Technical page'!C600</f>
        <v>2</v>
      </c>
      <c r="D108" s="13"/>
      <c r="E108" s="13"/>
      <c r="F108" s="13"/>
      <c r="G108" s="13"/>
      <c r="H108" s="13">
        <v>3</v>
      </c>
      <c r="I108" s="13"/>
      <c r="J108" s="13"/>
      <c r="K108" s="13">
        <v>3</v>
      </c>
      <c r="L108" s="13"/>
      <c r="M108" s="13"/>
      <c r="N108" s="13"/>
      <c r="O108" s="13"/>
      <c r="P108" s="13"/>
      <c r="Q108" s="13"/>
      <c r="R108" s="13"/>
      <c r="S108" s="13"/>
      <c r="T108" s="13"/>
      <c r="U108" s="13"/>
    </row>
  </sheetData>
  <sheetProtection algorithmName="SHA-512" hashValue="UtSgI9juQEQypGEpySUISoozsnkzNO4UpOzHl49rxF6ojZJ6RWXWr1yUHi58/1NS+YUfdVEBzFfWEDSC/5hTBw==" saltValue="N+FjU/S7w2RRXFL/gidWNA==" spinCount="100000" sheet="1" objects="1" scenarios="1"/>
  <phoneticPr fontId="49" type="noConversion"/>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sStartPrefill" enableFormatConditionsCalculation="0">
    <tabColor theme="1" tint="0.499984740745262"/>
    <pageSetUpPr autoPageBreaks="0"/>
  </sheetPr>
  <dimension ref="A2:P28"/>
  <sheetViews>
    <sheetView showGridLines="0" zoomScale="110" zoomScaleNormal="110" workbookViewId="0">
      <selection activeCell="B2" sqref="B2"/>
    </sheetView>
  </sheetViews>
  <sheetFormatPr baseColWidth="10" defaultColWidth="8.83203125" defaultRowHeight="15" x14ac:dyDescent="0.2"/>
  <cols>
    <col min="11" max="11" width="3.33203125" customWidth="1"/>
    <col min="15" max="15" width="23" customWidth="1"/>
  </cols>
  <sheetData>
    <row r="2" spans="2:15" x14ac:dyDescent="0.2">
      <c r="B2" t="s">
        <v>631</v>
      </c>
    </row>
    <row r="3" spans="2:15" x14ac:dyDescent="0.2">
      <c r="B3" s="95" t="s">
        <v>632</v>
      </c>
    </row>
    <row r="5" spans="2:15" x14ac:dyDescent="0.2">
      <c r="B5" s="4" t="s">
        <v>633</v>
      </c>
    </row>
    <row r="7" spans="2:15" x14ac:dyDescent="0.2">
      <c r="B7" t="s">
        <v>634</v>
      </c>
    </row>
    <row r="8" spans="2:15" x14ac:dyDescent="0.2">
      <c r="B8" t="s">
        <v>635</v>
      </c>
    </row>
    <row r="9" spans="2:15" x14ac:dyDescent="0.2">
      <c r="B9" s="301" t="str">
        <f>IF(G9="","","Questions still to be answered in the chapter tabs:")</f>
        <v/>
      </c>
      <c r="C9" s="301"/>
      <c r="D9" s="301"/>
      <c r="E9" s="301"/>
      <c r="F9" s="301"/>
      <c r="G9" s="117" t="str">
        <f>IF('Technical page'!$B$713=0,"",'Technical page'!$B$713)</f>
        <v/>
      </c>
      <c r="H9" s="117"/>
    </row>
    <row r="12" spans="2:15" x14ac:dyDescent="0.2">
      <c r="O12" s="197"/>
    </row>
    <row r="13" spans="2:15" x14ac:dyDescent="0.2">
      <c r="O13" s="197"/>
    </row>
    <row r="14" spans="2:15" x14ac:dyDescent="0.2">
      <c r="O14" s="197"/>
    </row>
    <row r="15" spans="2:15" x14ac:dyDescent="0.2">
      <c r="O15" s="197"/>
    </row>
    <row r="16" spans="2:15" x14ac:dyDescent="0.2">
      <c r="O16" s="197"/>
    </row>
    <row r="17" spans="1:16" x14ac:dyDescent="0.2">
      <c r="B17" s="96" t="s">
        <v>636</v>
      </c>
      <c r="F17" s="96" t="s">
        <v>637</v>
      </c>
      <c r="O17" s="197"/>
    </row>
    <row r="18" spans="1:16" x14ac:dyDescent="0.2">
      <c r="B18" s="198" t="s">
        <v>1479</v>
      </c>
      <c r="O18" s="197"/>
    </row>
    <row r="20" spans="1:16" x14ac:dyDescent="0.2">
      <c r="B20" s="4" t="s">
        <v>638</v>
      </c>
      <c r="J20" s="4" t="s">
        <v>639</v>
      </c>
    </row>
    <row r="22" spans="1:16" x14ac:dyDescent="0.2">
      <c r="A22" s="129"/>
      <c r="B22" s="5">
        <v>1</v>
      </c>
      <c r="C22" s="5" t="s">
        <v>640</v>
      </c>
      <c r="H22" s="129"/>
      <c r="I22" s="129"/>
      <c r="J22" s="27">
        <v>18.7</v>
      </c>
      <c r="K22" s="11" t="s">
        <v>54</v>
      </c>
      <c r="L22" s="129"/>
      <c r="M22" s="129"/>
      <c r="N22" s="129"/>
      <c r="O22" s="129"/>
      <c r="P22" s="129"/>
    </row>
    <row r="23" spans="1:16" x14ac:dyDescent="0.2">
      <c r="A23" s="136"/>
      <c r="B23" s="5">
        <v>2</v>
      </c>
      <c r="C23" s="5" t="s">
        <v>641</v>
      </c>
      <c r="H23" s="136"/>
      <c r="I23" s="136"/>
      <c r="J23" s="27">
        <v>23.2</v>
      </c>
      <c r="K23" s="11" t="s">
        <v>54</v>
      </c>
      <c r="L23" s="136"/>
      <c r="M23" s="136"/>
      <c r="N23" s="136"/>
      <c r="O23" s="136"/>
      <c r="P23" s="136"/>
    </row>
    <row r="24" spans="1:16" x14ac:dyDescent="0.2">
      <c r="A24" s="142"/>
      <c r="B24" s="5">
        <v>3</v>
      </c>
      <c r="C24" s="5" t="s">
        <v>642</v>
      </c>
      <c r="H24" s="142"/>
      <c r="I24" s="142"/>
      <c r="J24" s="27">
        <v>16.100000000000001</v>
      </c>
      <c r="K24" s="11" t="s">
        <v>54</v>
      </c>
      <c r="L24" s="142"/>
      <c r="M24" s="142"/>
      <c r="N24" s="142"/>
      <c r="O24" s="142"/>
      <c r="P24" s="142"/>
    </row>
    <row r="25" spans="1:16" x14ac:dyDescent="0.2">
      <c r="A25" s="151"/>
      <c r="B25" s="5">
        <v>4</v>
      </c>
      <c r="C25" s="5" t="s">
        <v>643</v>
      </c>
      <c r="H25" s="151"/>
      <c r="I25" s="151"/>
      <c r="J25" s="27">
        <v>12.3</v>
      </c>
      <c r="K25" s="11" t="s">
        <v>54</v>
      </c>
      <c r="L25" s="151"/>
      <c r="M25" s="151"/>
      <c r="N25" s="151"/>
      <c r="O25" s="151"/>
      <c r="P25" s="151"/>
    </row>
    <row r="26" spans="1:16" x14ac:dyDescent="0.2">
      <c r="A26" s="162"/>
      <c r="B26" s="5">
        <v>5</v>
      </c>
      <c r="C26" s="5" t="s">
        <v>644</v>
      </c>
      <c r="H26" s="162"/>
      <c r="I26" s="162"/>
      <c r="J26" s="27">
        <v>12.3</v>
      </c>
      <c r="K26" s="11" t="s">
        <v>54</v>
      </c>
      <c r="L26" s="162"/>
      <c r="M26" s="162"/>
      <c r="N26" s="162"/>
      <c r="O26" s="162"/>
      <c r="P26" s="162"/>
    </row>
    <row r="27" spans="1:16" x14ac:dyDescent="0.2">
      <c r="A27" s="170"/>
      <c r="B27" s="5">
        <v>6</v>
      </c>
      <c r="C27" s="5" t="s">
        <v>645</v>
      </c>
      <c r="H27" s="170"/>
      <c r="I27" s="170"/>
      <c r="J27" s="27">
        <v>17.399999999999999</v>
      </c>
      <c r="K27" s="11" t="s">
        <v>54</v>
      </c>
      <c r="L27" s="170"/>
      <c r="M27" s="170"/>
      <c r="N27" s="170"/>
      <c r="O27" s="170"/>
      <c r="P27" s="170"/>
    </row>
    <row r="28" spans="1:16" x14ac:dyDescent="0.2">
      <c r="J28" s="7" t="str">
        <f>IF(SUM(J22:J27)=100,"","error")</f>
        <v/>
      </c>
    </row>
  </sheetData>
  <sheetProtection algorithmName="SHA-512" hashValue="R7yPSNKt4yWVBuKXMsgw9QInx0MIZtv4/EmEK9xhdDOlK9SFbhqVQNNFdxP3q4vi4aYiwZHeNTz65EUM5tEhYQ==" saltValue="wZdlQSMZCADxoM1fVKS95w==" spinCount="100000" sheet="1" objects="1" scenarios="1"/>
  <phoneticPr fontId="49" type="noConversion"/>
  <conditionalFormatting sqref="J28">
    <cfRule type="cellIs" dxfId="52" priority="1" operator="equal">
      <formula>"error"</formula>
    </cfRule>
  </conditionalFormatting>
  <hyperlinks>
    <hyperlink ref="B22" location="'chapter 1'!A1" display="'chapter 1'!A1"/>
    <hyperlink ref="C22" location="'chapter 1'!A1" display="A Corporate Leadership Culture"/>
    <hyperlink ref="B23" location="'chapter 2'!A1" display="'chapter 2'!A1"/>
    <hyperlink ref="C23" location="'chapter 2'!A1" display="Safeguarding People and the Environment"/>
    <hyperlink ref="B24" location="'chapter 3'!A1" display="'chapter 3'!A1"/>
    <hyperlink ref="C24" location="'chapter 3'!A1" display="Strengthening Chemicals Management Systems"/>
    <hyperlink ref="B25" location="'chapter 4'!A1" display="'chapter 4'!A1"/>
    <hyperlink ref="C25" location="'chapter 4'!A1" display="Influencing Business Partners"/>
    <hyperlink ref="B26" location="'chapter 5'!A1" display="'chapter 5'!A1"/>
    <hyperlink ref="C26" location="'chapter 5'!A1" display="Engaging Stakeholders"/>
    <hyperlink ref="B27" location="'chapter 6'!A1" display="'chapter 6'!A1"/>
    <hyperlink ref="C27" location="'chapter 6'!A1" display="Contributing to Sustainability"/>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iso9001prefill">
                <anchor moveWithCells="1" sizeWithCells="1">
                  <from>
                    <xdr:col>9</xdr:col>
                    <xdr:colOff>457200</xdr:colOff>
                    <xdr:row>10</xdr:row>
                    <xdr:rowOff>63500</xdr:rowOff>
                  </from>
                  <to>
                    <xdr:col>13</xdr:col>
                    <xdr:colOff>25400</xdr:colOff>
                    <xdr:row>12</xdr:row>
                    <xdr:rowOff>25400</xdr:rowOff>
                  </to>
                </anchor>
              </controlPr>
            </control>
          </mc:Choice>
          <mc:Fallback/>
        </mc:AlternateContent>
        <mc:AlternateContent xmlns:mc="http://schemas.openxmlformats.org/markup-compatibility/2006">
          <mc:Choice Requires="x14">
            <control shapeId="5122" r:id="rId5" name="Button 2">
              <controlPr defaultSize="0" print="0" autoFill="0" autoPict="0" macro="[0]!iso14001prefill">
                <anchor moveWithCells="1" sizeWithCells="1">
                  <from>
                    <xdr:col>1</xdr:col>
                    <xdr:colOff>127000</xdr:colOff>
                    <xdr:row>13</xdr:row>
                    <xdr:rowOff>50800</xdr:rowOff>
                  </from>
                  <to>
                    <xdr:col>3</xdr:col>
                    <xdr:colOff>520700</xdr:colOff>
                    <xdr:row>15</xdr:row>
                    <xdr:rowOff>0</xdr:rowOff>
                  </to>
                </anchor>
              </controlPr>
            </control>
          </mc:Choice>
          <mc:Fallback/>
        </mc:AlternateContent>
        <mc:AlternateContent xmlns:mc="http://schemas.openxmlformats.org/markup-compatibility/2006">
          <mc:Choice Requires="x14">
            <control shapeId="5123" r:id="rId6" name="Button 3">
              <controlPr defaultSize="0" print="0" autoFill="0" autoPict="0" macro="[0]!iso45001prefill" altText="ISO45001 *">
                <anchor moveWithCells="1" sizeWithCells="1">
                  <from>
                    <xdr:col>6</xdr:col>
                    <xdr:colOff>558800</xdr:colOff>
                    <xdr:row>10</xdr:row>
                    <xdr:rowOff>63500</xdr:rowOff>
                  </from>
                  <to>
                    <xdr:col>9</xdr:col>
                    <xdr:colOff>342900</xdr:colOff>
                    <xdr:row>12</xdr:row>
                    <xdr:rowOff>25400</xdr:rowOff>
                  </to>
                </anchor>
              </controlPr>
            </control>
          </mc:Choice>
          <mc:Fallback/>
        </mc:AlternateContent>
        <mc:AlternateContent xmlns:mc="http://schemas.openxmlformats.org/markup-compatibility/2006">
          <mc:Choice Requires="x14">
            <control shapeId="5125" r:id="rId7" name="Button 5">
              <controlPr defaultSize="0" print="0" autoFill="0" autoPict="0" macro="[0]!emasprefill">
                <anchor moveWithCells="1" sizeWithCells="1">
                  <from>
                    <xdr:col>1</xdr:col>
                    <xdr:colOff>139700</xdr:colOff>
                    <xdr:row>10</xdr:row>
                    <xdr:rowOff>63500</xdr:rowOff>
                  </from>
                  <to>
                    <xdr:col>3</xdr:col>
                    <xdr:colOff>533400</xdr:colOff>
                    <xdr:row>12</xdr:row>
                    <xdr:rowOff>25400</xdr:rowOff>
                  </to>
                </anchor>
              </controlPr>
            </control>
          </mc:Choice>
          <mc:Fallback/>
        </mc:AlternateContent>
        <mc:AlternateContent xmlns:mc="http://schemas.openxmlformats.org/markup-compatibility/2006">
          <mc:Choice Requires="x14">
            <control shapeId="5126" r:id="rId8" name="Button 6">
              <controlPr defaultSize="0" print="0" autoFill="0" autoPict="0" macro="[0]!'RC14001prefill'">
                <anchor moveWithCells="1" sizeWithCells="1">
                  <from>
                    <xdr:col>4</xdr:col>
                    <xdr:colOff>50800</xdr:colOff>
                    <xdr:row>13</xdr:row>
                    <xdr:rowOff>50800</xdr:rowOff>
                  </from>
                  <to>
                    <xdr:col>6</xdr:col>
                    <xdr:colOff>444500</xdr:colOff>
                    <xdr:row>15</xdr:row>
                    <xdr:rowOff>12700</xdr:rowOff>
                  </to>
                </anchor>
              </controlPr>
            </control>
          </mc:Choice>
          <mc:Fallback/>
        </mc:AlternateContent>
        <mc:AlternateContent xmlns:mc="http://schemas.openxmlformats.org/markup-compatibility/2006">
          <mc:Choice Requires="x14">
            <control shapeId="5127" r:id="rId9" name="Button 7">
              <controlPr defaultSize="0" print="0" autoFill="0" autoPict="0" macro="[0]!RCMSprefill">
                <anchor moveWithCells="1" sizeWithCells="1">
                  <from>
                    <xdr:col>4</xdr:col>
                    <xdr:colOff>50800</xdr:colOff>
                    <xdr:row>10</xdr:row>
                    <xdr:rowOff>63500</xdr:rowOff>
                  </from>
                  <to>
                    <xdr:col>6</xdr:col>
                    <xdr:colOff>444500</xdr:colOff>
                    <xdr:row>12</xdr:row>
                    <xdr:rowOff>25400</xdr:rowOff>
                  </to>
                </anchor>
              </controlPr>
            </control>
          </mc:Choice>
          <mc:Fallback/>
        </mc:AlternateContent>
        <mc:AlternateContent xmlns:mc="http://schemas.openxmlformats.org/markup-compatibility/2006">
          <mc:Choice Requires="x14">
            <control shapeId="5129" r:id="rId10" name="Button 9">
              <controlPr defaultSize="0" print="0" autoFill="0" autoPict="0" macro="[0]!_xludf.clear">
                <anchor moveWithCells="1" sizeWithCells="1">
                  <from>
                    <xdr:col>9</xdr:col>
                    <xdr:colOff>457200</xdr:colOff>
                    <xdr:row>13</xdr:row>
                    <xdr:rowOff>63500</xdr:rowOff>
                  </from>
                  <to>
                    <xdr:col>13</xdr:col>
                    <xdr:colOff>25400</xdr:colOff>
                    <xdr:row>15</xdr:row>
                    <xdr:rowOff>12700</xdr:rowOff>
                  </to>
                </anchor>
              </controlPr>
            </control>
          </mc:Choice>
          <mc:Fallback/>
        </mc:AlternateContent>
        <mc:AlternateContent xmlns:mc="http://schemas.openxmlformats.org/markup-compatibility/2006">
          <mc:Choice Requires="x14">
            <control shapeId="5130" r:id="rId11" name="Button 10">
              <controlPr defaultSize="0" print="0" autoFill="0" autoPict="0" macro="[0]!iso50001prefill">
                <anchor moveWithCells="1" sizeWithCells="1">
                  <from>
                    <xdr:col>6</xdr:col>
                    <xdr:colOff>558800</xdr:colOff>
                    <xdr:row>13</xdr:row>
                    <xdr:rowOff>50800</xdr:rowOff>
                  </from>
                  <to>
                    <xdr:col>9</xdr:col>
                    <xdr:colOff>330200</xdr:colOff>
                    <xdr:row>15</xdr:row>
                    <xdr:rowOff>25400</xdr:rowOff>
                  </to>
                </anchor>
              </controlPr>
            </control>
          </mc:Choice>
          <mc:Fallback/>
        </mc:AlternateContent>
      </controls>
    </mc:Choice>
    <mc:Fallback/>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enableFormatConditionsCalculation="0">
    <tabColor theme="1" tint="0.499984740745262"/>
  </sheetPr>
  <dimension ref="C6:U211"/>
  <sheetViews>
    <sheetView showGridLines="0" tabSelected="1" workbookViewId="0">
      <selection activeCell="D8" sqref="D8"/>
    </sheetView>
  </sheetViews>
  <sheetFormatPr baseColWidth="10" defaultColWidth="8.83203125" defaultRowHeight="15" x14ac:dyDescent="0.2"/>
  <cols>
    <col min="1" max="1" width="8.83203125" style="118"/>
    <col min="2" max="2" width="3.83203125" style="118" customWidth="1"/>
    <col min="3" max="3" width="25.83203125" style="239" customWidth="1"/>
    <col min="4" max="4" width="76.1640625" style="239" customWidth="1"/>
    <col min="5" max="5" width="36.1640625" style="239" customWidth="1"/>
    <col min="6" max="16384" width="8.83203125" style="118"/>
  </cols>
  <sheetData>
    <row r="6" spans="3:20" ht="16" thickBot="1" x14ac:dyDescent="0.25"/>
    <row r="7" spans="3:20" ht="13.25" customHeight="1" thickBot="1" x14ac:dyDescent="0.25">
      <c r="C7" s="240" t="s">
        <v>646</v>
      </c>
      <c r="D7" s="244"/>
    </row>
    <row r="8" spans="3:20" ht="13.25" customHeight="1" thickBot="1" x14ac:dyDescent="0.25">
      <c r="C8" s="242" t="s">
        <v>525</v>
      </c>
      <c r="D8" s="246" t="s">
        <v>647</v>
      </c>
      <c r="E8" s="243"/>
      <c r="F8" s="126"/>
      <c r="G8" s="126"/>
      <c r="H8" s="126"/>
      <c r="I8" s="126"/>
      <c r="J8" s="126"/>
      <c r="K8" s="126"/>
      <c r="L8" s="126"/>
      <c r="M8" s="126"/>
      <c r="N8" s="126"/>
      <c r="O8" s="126"/>
      <c r="P8" s="126"/>
      <c r="Q8" s="126"/>
      <c r="R8" s="126"/>
      <c r="S8" s="126"/>
      <c r="T8" s="126"/>
    </row>
    <row r="9" spans="3:20" ht="13.25" customHeight="1" thickBot="1" x14ac:dyDescent="0.25">
      <c r="C9" s="241" t="s">
        <v>526</v>
      </c>
      <c r="D9" s="245" t="s">
        <v>648</v>
      </c>
      <c r="E9" s="243"/>
      <c r="F9" s="126"/>
      <c r="G9" s="126"/>
      <c r="H9" s="126"/>
      <c r="I9" s="126"/>
      <c r="J9" s="126"/>
      <c r="K9" s="126"/>
      <c r="L9" s="126"/>
      <c r="M9" s="126"/>
      <c r="N9" s="126"/>
      <c r="O9" s="126"/>
      <c r="P9" s="126"/>
      <c r="Q9" s="126"/>
      <c r="R9" s="126"/>
      <c r="S9" s="126"/>
      <c r="T9" s="126"/>
    </row>
    <row r="10" spans="3:20" ht="13.25" customHeight="1" thickBot="1" x14ac:dyDescent="0.25">
      <c r="C10" s="242" t="s">
        <v>527</v>
      </c>
      <c r="D10" s="246" t="s">
        <v>649</v>
      </c>
      <c r="E10" s="243"/>
      <c r="F10" s="126"/>
      <c r="G10" s="126"/>
      <c r="H10" s="126"/>
      <c r="I10" s="126"/>
      <c r="J10" s="126"/>
      <c r="K10" s="126"/>
      <c r="L10" s="126"/>
      <c r="M10" s="126"/>
      <c r="N10" s="126"/>
      <c r="O10" s="126"/>
      <c r="P10" s="126"/>
      <c r="Q10" s="126"/>
      <c r="R10" s="126"/>
      <c r="S10" s="126"/>
      <c r="T10" s="126"/>
    </row>
    <row r="11" spans="3:20" ht="13.25" customHeight="1" thickBot="1" x14ac:dyDescent="0.25">
      <c r="C11" s="241" t="s">
        <v>528</v>
      </c>
      <c r="D11" s="245" t="s">
        <v>650</v>
      </c>
      <c r="E11" s="243"/>
      <c r="F11" s="126"/>
      <c r="G11" s="126"/>
      <c r="H11" s="126"/>
      <c r="I11" s="126"/>
      <c r="J11" s="126"/>
      <c r="K11" s="126"/>
      <c r="L11" s="126"/>
      <c r="M11" s="126"/>
      <c r="N11" s="126"/>
      <c r="O11" s="126"/>
      <c r="P11" s="126"/>
      <c r="Q11" s="126"/>
      <c r="R11" s="126"/>
      <c r="S11" s="126"/>
      <c r="T11" s="126"/>
    </row>
    <row r="12" spans="3:20" ht="13.25" customHeight="1" thickBot="1" x14ac:dyDescent="0.25">
      <c r="C12" s="242" t="s">
        <v>529</v>
      </c>
      <c r="D12" s="246" t="s">
        <v>651</v>
      </c>
      <c r="E12" s="243"/>
      <c r="F12" s="126"/>
      <c r="G12" s="126"/>
      <c r="H12" s="126"/>
      <c r="I12" s="126"/>
      <c r="J12" s="126"/>
      <c r="K12" s="126"/>
      <c r="L12" s="126"/>
      <c r="M12" s="126"/>
      <c r="N12" s="126"/>
      <c r="O12" s="126"/>
      <c r="P12" s="126"/>
      <c r="Q12" s="126"/>
      <c r="R12" s="126"/>
      <c r="S12" s="126"/>
      <c r="T12" s="126"/>
    </row>
    <row r="13" spans="3:20" ht="13.25" customHeight="1" thickBot="1" x14ac:dyDescent="0.25">
      <c r="C13" s="241" t="s">
        <v>530</v>
      </c>
      <c r="D13" s="245" t="s">
        <v>652</v>
      </c>
      <c r="E13" s="243"/>
      <c r="F13" s="126"/>
      <c r="G13" s="126"/>
      <c r="H13" s="126"/>
      <c r="I13" s="126"/>
      <c r="J13" s="126"/>
      <c r="K13" s="126"/>
      <c r="L13" s="126"/>
      <c r="M13" s="126"/>
      <c r="N13" s="126"/>
      <c r="O13" s="126"/>
      <c r="P13" s="126"/>
      <c r="Q13" s="126"/>
      <c r="R13" s="126"/>
      <c r="S13" s="126"/>
      <c r="T13" s="126"/>
    </row>
    <row r="14" spans="3:20" ht="13.25" customHeight="1" thickBot="1" x14ac:dyDescent="0.25">
      <c r="C14" s="242" t="s">
        <v>531</v>
      </c>
      <c r="D14" s="246" t="s">
        <v>653</v>
      </c>
      <c r="E14" s="243"/>
      <c r="F14" s="126"/>
      <c r="G14" s="126"/>
      <c r="H14" s="126"/>
      <c r="I14" s="126"/>
      <c r="J14" s="126"/>
      <c r="K14" s="126"/>
      <c r="L14" s="126"/>
      <c r="M14" s="126"/>
      <c r="N14" s="126"/>
      <c r="O14" s="126"/>
      <c r="P14" s="126"/>
      <c r="Q14" s="126"/>
      <c r="R14" s="126"/>
      <c r="S14" s="126"/>
      <c r="T14" s="126"/>
    </row>
    <row r="15" spans="3:20" ht="13.25" customHeight="1" thickBot="1" x14ac:dyDescent="0.25">
      <c r="C15" s="241" t="s">
        <v>532</v>
      </c>
      <c r="D15" s="245" t="s">
        <v>654</v>
      </c>
      <c r="E15" s="243"/>
      <c r="F15" s="126"/>
      <c r="G15" s="126"/>
      <c r="H15" s="126"/>
      <c r="I15" s="126"/>
      <c r="J15" s="126"/>
      <c r="K15" s="126"/>
      <c r="L15" s="126"/>
      <c r="M15" s="126"/>
      <c r="N15" s="126"/>
      <c r="O15" s="126"/>
      <c r="P15" s="126"/>
      <c r="Q15" s="126"/>
      <c r="R15" s="126"/>
      <c r="S15" s="126"/>
      <c r="T15" s="126"/>
    </row>
    <row r="16" spans="3:20" ht="13.25" customHeight="1" thickBot="1" x14ac:dyDescent="0.25">
      <c r="C16" s="242" t="s">
        <v>533</v>
      </c>
      <c r="D16" s="246" t="s">
        <v>655</v>
      </c>
      <c r="E16" s="243"/>
      <c r="F16" s="126"/>
      <c r="G16" s="126"/>
      <c r="H16" s="126"/>
      <c r="I16" s="126"/>
      <c r="J16" s="126"/>
      <c r="K16" s="126"/>
      <c r="L16" s="126"/>
      <c r="M16" s="126"/>
      <c r="N16" s="126"/>
      <c r="O16" s="126"/>
      <c r="P16" s="126"/>
      <c r="Q16" s="126"/>
      <c r="R16" s="126"/>
      <c r="S16" s="126"/>
      <c r="T16" s="126"/>
    </row>
    <row r="17" spans="3:21" ht="13.25" customHeight="1" thickBot="1" x14ac:dyDescent="0.25">
      <c r="C17" s="241" t="s">
        <v>534</v>
      </c>
      <c r="D17" s="245" t="s">
        <v>656</v>
      </c>
      <c r="E17" s="243"/>
      <c r="F17" s="126"/>
      <c r="G17" s="126"/>
      <c r="H17" s="126"/>
      <c r="I17" s="126"/>
      <c r="J17" s="126"/>
      <c r="K17" s="126"/>
      <c r="L17" s="126"/>
      <c r="M17" s="126"/>
      <c r="N17" s="126"/>
      <c r="O17" s="126"/>
      <c r="P17" s="126"/>
      <c r="Q17" s="126"/>
      <c r="R17" s="126"/>
      <c r="S17" s="126"/>
      <c r="T17" s="126"/>
    </row>
    <row r="18" spans="3:21" ht="13.25" customHeight="1" thickBot="1" x14ac:dyDescent="0.25">
      <c r="C18" s="242" t="s">
        <v>535</v>
      </c>
      <c r="D18" s="246" t="s">
        <v>657</v>
      </c>
      <c r="E18" s="243"/>
      <c r="F18" s="126"/>
      <c r="G18" s="126"/>
      <c r="H18" s="126"/>
      <c r="I18" s="126"/>
      <c r="J18" s="126"/>
      <c r="K18" s="126"/>
      <c r="L18" s="126"/>
      <c r="M18" s="126"/>
      <c r="N18" s="126"/>
      <c r="O18" s="126"/>
      <c r="P18" s="126"/>
      <c r="Q18" s="126"/>
      <c r="R18" s="126"/>
      <c r="S18" s="126"/>
      <c r="T18" s="126"/>
    </row>
    <row r="19" spans="3:21" ht="13.25" customHeight="1" thickBot="1" x14ac:dyDescent="0.25">
      <c r="C19" s="241" t="s">
        <v>536</v>
      </c>
      <c r="D19" s="245" t="s">
        <v>658</v>
      </c>
      <c r="E19" s="243"/>
      <c r="F19" s="126"/>
      <c r="G19" s="126"/>
      <c r="H19" s="126"/>
      <c r="I19" s="126"/>
      <c r="J19" s="126"/>
      <c r="K19" s="126"/>
      <c r="L19" s="126"/>
      <c r="M19" s="126"/>
      <c r="N19" s="126"/>
      <c r="O19" s="126"/>
      <c r="P19" s="126"/>
      <c r="Q19" s="126"/>
      <c r="R19" s="126"/>
      <c r="S19" s="126"/>
      <c r="T19" s="126"/>
    </row>
    <row r="20" spans="3:21" ht="13.25" customHeight="1" thickBot="1" x14ac:dyDescent="0.25">
      <c r="C20" s="242" t="s">
        <v>537</v>
      </c>
      <c r="D20" s="246" t="s">
        <v>659</v>
      </c>
      <c r="E20" s="243"/>
      <c r="F20" s="126"/>
      <c r="G20" s="126"/>
      <c r="H20" s="126"/>
      <c r="I20" s="126"/>
      <c r="J20" s="126"/>
      <c r="K20" s="126"/>
      <c r="L20" s="126"/>
      <c r="M20" s="126"/>
      <c r="N20" s="126"/>
      <c r="O20" s="126"/>
      <c r="P20" s="126"/>
      <c r="Q20" s="126"/>
      <c r="R20" s="126"/>
      <c r="S20" s="126"/>
      <c r="T20" s="126"/>
    </row>
    <row r="21" spans="3:21" ht="13.25" customHeight="1" thickBot="1" x14ac:dyDescent="0.25">
      <c r="C21" s="241" t="s">
        <v>538</v>
      </c>
      <c r="D21" s="245" t="s">
        <v>660</v>
      </c>
      <c r="E21" s="243"/>
      <c r="F21" s="126"/>
      <c r="G21" s="126"/>
      <c r="H21" s="126"/>
      <c r="I21" s="126"/>
      <c r="J21" s="126"/>
      <c r="K21" s="126"/>
      <c r="L21" s="126"/>
      <c r="M21" s="126"/>
      <c r="N21" s="126"/>
      <c r="O21" s="126"/>
      <c r="P21" s="126"/>
      <c r="Q21" s="126"/>
      <c r="R21" s="126"/>
      <c r="S21" s="126"/>
      <c r="T21" s="126"/>
    </row>
    <row r="22" spans="3:21" ht="13.25" customHeight="1" thickBot="1" x14ac:dyDescent="0.25">
      <c r="C22" s="242" t="s">
        <v>539</v>
      </c>
      <c r="D22" s="246" t="s">
        <v>661</v>
      </c>
      <c r="E22" s="243"/>
      <c r="F22" s="126"/>
      <c r="G22" s="126"/>
      <c r="H22" s="126"/>
      <c r="I22" s="126"/>
      <c r="J22" s="126"/>
      <c r="K22" s="126"/>
      <c r="L22" s="126"/>
      <c r="M22" s="126"/>
      <c r="N22" s="126"/>
      <c r="O22" s="126"/>
      <c r="P22" s="126"/>
      <c r="Q22" s="126"/>
      <c r="R22" s="126"/>
      <c r="S22" s="126"/>
      <c r="T22" s="126"/>
    </row>
    <row r="23" spans="3:21" ht="13.25" customHeight="1" thickBot="1" x14ac:dyDescent="0.25">
      <c r="C23" s="241" t="s">
        <v>540</v>
      </c>
      <c r="D23" s="245" t="s">
        <v>662</v>
      </c>
      <c r="E23" s="243"/>
      <c r="F23" s="126"/>
      <c r="G23" s="126"/>
      <c r="H23" s="126"/>
      <c r="I23" s="126"/>
      <c r="J23" s="126"/>
      <c r="K23" s="126"/>
      <c r="L23" s="126"/>
      <c r="M23" s="126"/>
      <c r="N23" s="126"/>
      <c r="O23" s="126"/>
      <c r="P23" s="126"/>
      <c r="Q23" s="126"/>
      <c r="R23" s="126"/>
      <c r="S23" s="126"/>
      <c r="T23" s="126"/>
    </row>
    <row r="24" spans="3:21" ht="13.25" customHeight="1" thickBot="1" x14ac:dyDescent="0.25">
      <c r="C24" s="242" t="s">
        <v>541</v>
      </c>
      <c r="D24" s="246" t="s">
        <v>663</v>
      </c>
      <c r="E24" s="243"/>
      <c r="F24" s="126"/>
      <c r="G24" s="126"/>
      <c r="H24" s="126"/>
      <c r="I24" s="126"/>
      <c r="J24" s="126"/>
      <c r="K24" s="126"/>
      <c r="L24" s="126"/>
      <c r="M24" s="126"/>
      <c r="N24" s="126"/>
      <c r="O24" s="126"/>
      <c r="P24" s="126"/>
      <c r="Q24" s="126"/>
      <c r="R24" s="126"/>
      <c r="S24" s="126"/>
      <c r="T24" s="126"/>
    </row>
    <row r="25" spans="3:21" ht="13.25" customHeight="1" thickBot="1" x14ac:dyDescent="0.25">
      <c r="C25" s="241" t="s">
        <v>542</v>
      </c>
      <c r="D25" s="245" t="s">
        <v>664</v>
      </c>
      <c r="E25" s="243"/>
      <c r="F25" s="126"/>
      <c r="G25" s="126"/>
      <c r="H25" s="126"/>
      <c r="I25" s="126"/>
      <c r="J25" s="126"/>
      <c r="K25" s="126"/>
      <c r="L25" s="126"/>
      <c r="M25" s="126"/>
      <c r="N25" s="126"/>
      <c r="O25" s="126"/>
      <c r="P25" s="126"/>
      <c r="Q25" s="126"/>
      <c r="R25" s="126"/>
      <c r="S25" s="126"/>
      <c r="T25" s="126"/>
    </row>
    <row r="26" spans="3:21" ht="13.25" customHeight="1" thickBot="1" x14ac:dyDescent="0.25">
      <c r="C26" s="242" t="s">
        <v>543</v>
      </c>
      <c r="D26" s="246" t="s">
        <v>665</v>
      </c>
      <c r="E26" s="243"/>
      <c r="F26" s="126"/>
      <c r="G26" s="126"/>
      <c r="H26" s="126"/>
      <c r="I26" s="126"/>
      <c r="J26" s="126"/>
      <c r="K26" s="126"/>
      <c r="L26" s="126"/>
      <c r="M26" s="126"/>
      <c r="N26" s="126"/>
      <c r="O26" s="126"/>
      <c r="P26" s="126"/>
      <c r="Q26" s="126"/>
      <c r="R26" s="126"/>
      <c r="S26" s="126"/>
      <c r="T26" s="126"/>
      <c r="U26" s="127"/>
    </row>
    <row r="27" spans="3:21" ht="13.25" customHeight="1" thickBot="1" x14ac:dyDescent="0.25">
      <c r="C27" s="241" t="s">
        <v>544</v>
      </c>
      <c r="D27" s="245" t="s">
        <v>666</v>
      </c>
      <c r="E27" s="243"/>
      <c r="F27" s="126"/>
      <c r="G27" s="126"/>
      <c r="H27" s="126"/>
      <c r="I27" s="126"/>
      <c r="J27" s="126"/>
      <c r="K27" s="126"/>
      <c r="L27" s="126"/>
      <c r="M27" s="126"/>
      <c r="N27" s="126"/>
      <c r="O27" s="126"/>
      <c r="P27" s="126"/>
      <c r="Q27" s="126"/>
      <c r="R27" s="126"/>
      <c r="S27" s="126"/>
      <c r="T27" s="126"/>
      <c r="U27" s="127"/>
    </row>
    <row r="28" spans="3:21" ht="13.25" customHeight="1" thickBot="1" x14ac:dyDescent="0.25">
      <c r="C28" s="242" t="s">
        <v>545</v>
      </c>
      <c r="D28" s="246" t="s">
        <v>667</v>
      </c>
      <c r="E28" s="243"/>
      <c r="F28" s="126"/>
      <c r="G28" s="126"/>
      <c r="H28" s="126"/>
      <c r="I28" s="126"/>
      <c r="J28" s="126"/>
      <c r="K28" s="126"/>
      <c r="L28" s="126"/>
      <c r="M28" s="126"/>
      <c r="N28" s="126"/>
      <c r="O28" s="126"/>
      <c r="P28" s="126"/>
      <c r="Q28" s="126"/>
      <c r="R28" s="126"/>
      <c r="S28" s="126"/>
      <c r="T28" s="126"/>
      <c r="U28" s="127"/>
    </row>
    <row r="29" spans="3:21" ht="13.25" customHeight="1" thickBot="1" x14ac:dyDescent="0.25">
      <c r="C29" s="241" t="s">
        <v>546</v>
      </c>
      <c r="D29" s="245" t="s">
        <v>668</v>
      </c>
      <c r="E29" s="243"/>
      <c r="F29" s="126"/>
      <c r="G29" s="126"/>
      <c r="H29" s="126"/>
      <c r="I29" s="126"/>
      <c r="J29" s="126"/>
      <c r="K29" s="126"/>
      <c r="L29" s="126"/>
      <c r="M29" s="126"/>
      <c r="N29" s="126"/>
      <c r="O29" s="126"/>
      <c r="P29" s="126"/>
      <c r="Q29" s="126"/>
      <c r="R29" s="126"/>
      <c r="S29" s="126"/>
      <c r="T29" s="126"/>
    </row>
    <row r="30" spans="3:21" ht="13.25" customHeight="1" thickBot="1" x14ac:dyDescent="0.25">
      <c r="C30" s="242" t="s">
        <v>547</v>
      </c>
      <c r="D30" s="246" t="s">
        <v>669</v>
      </c>
      <c r="E30" s="243"/>
      <c r="F30" s="126"/>
      <c r="G30" s="126"/>
      <c r="H30" s="126"/>
      <c r="I30" s="126"/>
      <c r="J30" s="126"/>
      <c r="K30" s="126"/>
      <c r="L30" s="126"/>
      <c r="M30" s="126"/>
      <c r="N30" s="126"/>
      <c r="O30" s="126"/>
      <c r="P30" s="126"/>
      <c r="Q30" s="126"/>
      <c r="R30" s="126"/>
      <c r="S30" s="126"/>
      <c r="T30" s="126"/>
    </row>
    <row r="31" spans="3:21" x14ac:dyDescent="0.2">
      <c r="C31" s="243"/>
      <c r="D31" s="243"/>
      <c r="E31" s="237"/>
      <c r="F31" s="125"/>
      <c r="G31" s="125"/>
      <c r="H31" s="125"/>
      <c r="I31" s="125"/>
      <c r="J31" s="125"/>
      <c r="K31" s="125"/>
      <c r="L31" s="125"/>
      <c r="M31" s="125"/>
      <c r="N31" s="125"/>
      <c r="O31" s="125"/>
      <c r="P31" s="125"/>
      <c r="Q31" s="125"/>
      <c r="R31" s="125"/>
      <c r="S31" s="125"/>
      <c r="T31" s="125"/>
    </row>
    <row r="32" spans="3:21" ht="21" x14ac:dyDescent="0.2">
      <c r="C32" s="238" t="s">
        <v>670</v>
      </c>
    </row>
    <row r="33" spans="3:5" ht="16" thickBot="1" x14ac:dyDescent="0.25"/>
    <row r="34" spans="3:5" ht="16" thickBot="1" x14ac:dyDescent="0.25">
      <c r="C34" s="251" t="s">
        <v>671</v>
      </c>
      <c r="D34" s="252" t="s">
        <v>563</v>
      </c>
      <c r="E34" s="253" t="s">
        <v>564</v>
      </c>
    </row>
    <row r="35" spans="3:5" ht="42" x14ac:dyDescent="0.2">
      <c r="C35" s="313" t="s">
        <v>565</v>
      </c>
      <c r="D35" s="254" t="s">
        <v>674</v>
      </c>
      <c r="E35" s="316" t="s">
        <v>4</v>
      </c>
    </row>
    <row r="36" spans="3:5" x14ac:dyDescent="0.2">
      <c r="C36" s="314"/>
      <c r="D36" s="255" t="s">
        <v>672</v>
      </c>
      <c r="E36" s="317"/>
    </row>
    <row r="37" spans="3:5" x14ac:dyDescent="0.2">
      <c r="C37" s="314"/>
      <c r="D37" s="255" t="s">
        <v>673</v>
      </c>
      <c r="E37" s="317"/>
    </row>
    <row r="38" spans="3:5" ht="28" x14ac:dyDescent="0.2">
      <c r="C38" s="314"/>
      <c r="D38" s="255" t="s">
        <v>675</v>
      </c>
      <c r="E38" s="317"/>
    </row>
    <row r="39" spans="3:5" ht="57" thickBot="1" x14ac:dyDescent="0.25">
      <c r="C39" s="315"/>
      <c r="D39" s="256" t="s">
        <v>676</v>
      </c>
      <c r="E39" s="318"/>
    </row>
    <row r="40" spans="3:5" ht="16" thickBot="1" x14ac:dyDescent="0.25">
      <c r="C40" s="257" t="s">
        <v>677</v>
      </c>
      <c r="D40" s="258" t="s">
        <v>678</v>
      </c>
      <c r="E40" s="259" t="s">
        <v>566</v>
      </c>
    </row>
    <row r="41" spans="3:5" ht="56" x14ac:dyDescent="0.2">
      <c r="C41" s="286" t="s">
        <v>679</v>
      </c>
      <c r="D41" s="254" t="s">
        <v>680</v>
      </c>
      <c r="E41" s="319" t="s">
        <v>567</v>
      </c>
    </row>
    <row r="42" spans="3:5" ht="42" x14ac:dyDescent="0.2">
      <c r="C42" s="284"/>
      <c r="D42" s="255" t="s">
        <v>681</v>
      </c>
      <c r="E42" s="320"/>
    </row>
    <row r="43" spans="3:5" ht="99" thickBot="1" x14ac:dyDescent="0.25">
      <c r="C43" s="285"/>
      <c r="D43" s="294" t="s">
        <v>682</v>
      </c>
      <c r="E43" s="321"/>
    </row>
    <row r="44" spans="3:5" ht="16" thickBot="1" x14ac:dyDescent="0.25">
      <c r="C44" s="289" t="s">
        <v>683</v>
      </c>
      <c r="D44" s="292" t="s">
        <v>684</v>
      </c>
      <c r="E44" s="262" t="s">
        <v>568</v>
      </c>
    </row>
    <row r="45" spans="3:5" ht="28" x14ac:dyDescent="0.2">
      <c r="C45" s="286" t="s">
        <v>685</v>
      </c>
      <c r="D45" s="254" t="s">
        <v>686</v>
      </c>
      <c r="E45" s="323" t="s">
        <v>568</v>
      </c>
    </row>
    <row r="46" spans="3:5" ht="28" x14ac:dyDescent="0.2">
      <c r="C46" s="284"/>
      <c r="D46" s="255" t="s">
        <v>687</v>
      </c>
      <c r="E46" s="317"/>
    </row>
    <row r="47" spans="3:5" ht="43" thickBot="1" x14ac:dyDescent="0.25">
      <c r="C47" s="285"/>
      <c r="D47" s="256" t="s">
        <v>688</v>
      </c>
      <c r="E47" s="318"/>
    </row>
    <row r="48" spans="3:5" ht="16" thickBot="1" x14ac:dyDescent="0.25">
      <c r="C48" s="289" t="s">
        <v>689</v>
      </c>
      <c r="D48" s="292" t="s">
        <v>690</v>
      </c>
      <c r="E48" s="262" t="s">
        <v>568</v>
      </c>
    </row>
    <row r="49" spans="3:5" ht="29" thickBot="1" x14ac:dyDescent="0.25">
      <c r="C49" s="285" t="s">
        <v>691</v>
      </c>
      <c r="D49" s="294" t="s">
        <v>692</v>
      </c>
      <c r="E49" s="264" t="s">
        <v>2</v>
      </c>
    </row>
    <row r="50" spans="3:5" x14ac:dyDescent="0.2">
      <c r="C50" s="287" t="s">
        <v>693</v>
      </c>
      <c r="D50" s="265" t="s">
        <v>694</v>
      </c>
      <c r="E50" s="324" t="s">
        <v>568</v>
      </c>
    </row>
    <row r="51" spans="3:5" ht="28" x14ac:dyDescent="0.2">
      <c r="C51" s="288"/>
      <c r="D51" s="266" t="s">
        <v>695</v>
      </c>
      <c r="E51" s="325"/>
    </row>
    <row r="52" spans="3:5" ht="16" thickBot="1" x14ac:dyDescent="0.25">
      <c r="C52" s="289"/>
      <c r="D52" s="267" t="s">
        <v>696</v>
      </c>
      <c r="E52" s="326"/>
    </row>
    <row r="53" spans="3:5" ht="43" thickBot="1" x14ac:dyDescent="0.25">
      <c r="C53" s="285" t="s">
        <v>697</v>
      </c>
      <c r="D53" s="294" t="s">
        <v>698</v>
      </c>
      <c r="E53" s="264" t="s">
        <v>569</v>
      </c>
    </row>
    <row r="54" spans="3:5" x14ac:dyDescent="0.2">
      <c r="C54" s="287" t="s">
        <v>699</v>
      </c>
      <c r="D54" s="265" t="s">
        <v>700</v>
      </c>
      <c r="E54" s="324" t="s">
        <v>570</v>
      </c>
    </row>
    <row r="55" spans="3:5" ht="16" thickBot="1" x14ac:dyDescent="0.25">
      <c r="C55" s="289"/>
      <c r="D55" s="267" t="s">
        <v>701</v>
      </c>
      <c r="E55" s="326"/>
    </row>
    <row r="56" spans="3:5" ht="29" thickBot="1" x14ac:dyDescent="0.25">
      <c r="C56" s="285" t="s">
        <v>702</v>
      </c>
      <c r="D56" s="294" t="s">
        <v>703</v>
      </c>
      <c r="E56" s="264" t="s">
        <v>2</v>
      </c>
    </row>
    <row r="57" spans="3:5" ht="29" thickBot="1" x14ac:dyDescent="0.25">
      <c r="C57" s="289" t="s">
        <v>704</v>
      </c>
      <c r="D57" s="292" t="s">
        <v>705</v>
      </c>
      <c r="E57" s="262" t="s">
        <v>4</v>
      </c>
    </row>
    <row r="58" spans="3:5" x14ac:dyDescent="0.2">
      <c r="C58" s="322" t="s">
        <v>706</v>
      </c>
      <c r="D58" s="254" t="s">
        <v>707</v>
      </c>
      <c r="E58" s="323" t="s">
        <v>568</v>
      </c>
    </row>
    <row r="59" spans="3:5" x14ac:dyDescent="0.2">
      <c r="C59" s="314"/>
      <c r="D59" s="255" t="s">
        <v>708</v>
      </c>
      <c r="E59" s="317"/>
    </row>
    <row r="60" spans="3:5" x14ac:dyDescent="0.2">
      <c r="C60" s="314"/>
      <c r="D60" s="255" t="s">
        <v>709</v>
      </c>
      <c r="E60" s="317"/>
    </row>
    <row r="61" spans="3:5" x14ac:dyDescent="0.2">
      <c r="C61" s="314"/>
      <c r="D61" s="254" t="s">
        <v>710</v>
      </c>
      <c r="E61" s="317"/>
    </row>
    <row r="62" spans="3:5" x14ac:dyDescent="0.2">
      <c r="C62" s="314"/>
      <c r="D62" s="254" t="s">
        <v>711</v>
      </c>
      <c r="E62" s="317"/>
    </row>
    <row r="63" spans="3:5" ht="16" thickBot="1" x14ac:dyDescent="0.25">
      <c r="C63" s="315"/>
      <c r="D63" s="294" t="s">
        <v>712</v>
      </c>
      <c r="E63" s="318"/>
    </row>
    <row r="64" spans="3:5" ht="43" thickBot="1" x14ac:dyDescent="0.25">
      <c r="C64" s="291" t="s">
        <v>713</v>
      </c>
      <c r="D64" s="295" t="s">
        <v>714</v>
      </c>
      <c r="E64" s="273" t="s">
        <v>571</v>
      </c>
    </row>
    <row r="65" spans="3:5" ht="29" thickBot="1" x14ac:dyDescent="0.25">
      <c r="C65" s="285" t="s">
        <v>715</v>
      </c>
      <c r="D65" s="294" t="s">
        <v>716</v>
      </c>
      <c r="E65" s="264" t="s">
        <v>572</v>
      </c>
    </row>
    <row r="66" spans="3:5" ht="56" x14ac:dyDescent="0.2">
      <c r="C66" s="287" t="s">
        <v>717</v>
      </c>
      <c r="D66" s="265" t="s">
        <v>718</v>
      </c>
      <c r="E66" s="268" t="s">
        <v>600</v>
      </c>
    </row>
    <row r="67" spans="3:5" ht="16" thickBot="1" x14ac:dyDescent="0.25">
      <c r="C67" s="285" t="s">
        <v>719</v>
      </c>
      <c r="D67" s="294" t="s">
        <v>720</v>
      </c>
      <c r="E67" s="264" t="s">
        <v>568</v>
      </c>
    </row>
    <row r="68" spans="3:5" ht="71" thickBot="1" x14ac:dyDescent="0.25">
      <c r="C68" s="269" t="s">
        <v>601</v>
      </c>
      <c r="D68" s="249" t="s">
        <v>721</v>
      </c>
      <c r="E68" s="278" t="s">
        <v>573</v>
      </c>
    </row>
    <row r="69" spans="3:5" ht="16" thickBot="1" x14ac:dyDescent="0.25">
      <c r="C69" s="270" t="s">
        <v>722</v>
      </c>
      <c r="D69" s="271" t="s">
        <v>723</v>
      </c>
      <c r="E69" s="272" t="s">
        <v>2</v>
      </c>
    </row>
    <row r="70" spans="3:5" x14ac:dyDescent="0.2">
      <c r="C70" s="327" t="s">
        <v>650</v>
      </c>
      <c r="D70" s="265" t="s">
        <v>724</v>
      </c>
      <c r="E70" s="324" t="s">
        <v>350</v>
      </c>
    </row>
    <row r="71" spans="3:5" ht="29" thickBot="1" x14ac:dyDescent="0.25">
      <c r="C71" s="328"/>
      <c r="D71" s="267" t="s">
        <v>725</v>
      </c>
      <c r="E71" s="326"/>
    </row>
    <row r="72" spans="3:5" ht="28" x14ac:dyDescent="0.2">
      <c r="C72" s="322" t="s">
        <v>726</v>
      </c>
      <c r="D72" s="254" t="s">
        <v>727</v>
      </c>
      <c r="E72" s="323" t="s">
        <v>350</v>
      </c>
    </row>
    <row r="73" spans="3:5" x14ac:dyDescent="0.2">
      <c r="C73" s="314"/>
      <c r="D73" s="254" t="s">
        <v>728</v>
      </c>
      <c r="E73" s="317"/>
    </row>
    <row r="74" spans="3:5" ht="29" thickBot="1" x14ac:dyDescent="0.25">
      <c r="C74" s="315"/>
      <c r="D74" s="256" t="s">
        <v>729</v>
      </c>
      <c r="E74" s="318"/>
    </row>
    <row r="75" spans="3:5" ht="29" thickBot="1" x14ac:dyDescent="0.25">
      <c r="C75" s="260" t="s">
        <v>730</v>
      </c>
      <c r="D75" s="261" t="s">
        <v>731</v>
      </c>
      <c r="E75" s="262" t="s">
        <v>350</v>
      </c>
    </row>
    <row r="76" spans="3:5" ht="16" thickBot="1" x14ac:dyDescent="0.25">
      <c r="C76" s="263" t="s">
        <v>732</v>
      </c>
      <c r="D76" s="248" t="s">
        <v>733</v>
      </c>
      <c r="E76" s="264" t="s">
        <v>350</v>
      </c>
    </row>
    <row r="77" spans="3:5" ht="28" x14ac:dyDescent="0.2">
      <c r="C77" s="327" t="s">
        <v>734</v>
      </c>
      <c r="D77" s="265" t="s">
        <v>735</v>
      </c>
      <c r="E77" s="324" t="s">
        <v>574</v>
      </c>
    </row>
    <row r="78" spans="3:5" x14ac:dyDescent="0.2">
      <c r="C78" s="329"/>
      <c r="D78" s="266" t="s">
        <v>736</v>
      </c>
      <c r="E78" s="325"/>
    </row>
    <row r="79" spans="3:5" ht="16" thickBot="1" x14ac:dyDescent="0.25">
      <c r="C79" s="328"/>
      <c r="D79" s="267" t="s">
        <v>737</v>
      </c>
      <c r="E79" s="326"/>
    </row>
    <row r="80" spans="3:5" ht="28" x14ac:dyDescent="0.2">
      <c r="C80" s="322" t="s">
        <v>738</v>
      </c>
      <c r="D80" s="254" t="s">
        <v>739</v>
      </c>
      <c r="E80" s="323" t="s">
        <v>568</v>
      </c>
    </row>
    <row r="81" spans="3:5" ht="42" x14ac:dyDescent="0.2">
      <c r="C81" s="314"/>
      <c r="D81" s="255" t="s">
        <v>740</v>
      </c>
      <c r="E81" s="317"/>
    </row>
    <row r="82" spans="3:5" ht="16" thickBot="1" x14ac:dyDescent="0.25">
      <c r="C82" s="315"/>
      <c r="D82" s="256" t="s">
        <v>741</v>
      </c>
      <c r="E82" s="318"/>
    </row>
    <row r="83" spans="3:5" ht="16" thickBot="1" x14ac:dyDescent="0.25">
      <c r="C83" s="289" t="s">
        <v>742</v>
      </c>
      <c r="D83" s="292" t="s">
        <v>743</v>
      </c>
      <c r="E83" s="262" t="s">
        <v>568</v>
      </c>
    </row>
    <row r="84" spans="3:5" ht="29" thickBot="1" x14ac:dyDescent="0.25">
      <c r="C84" s="285" t="s">
        <v>744</v>
      </c>
      <c r="D84" s="294" t="s">
        <v>745</v>
      </c>
      <c r="E84" s="264" t="s">
        <v>575</v>
      </c>
    </row>
    <row r="85" spans="3:5" ht="29" thickBot="1" x14ac:dyDescent="0.25">
      <c r="C85" s="289" t="s">
        <v>746</v>
      </c>
      <c r="D85" s="292" t="s">
        <v>747</v>
      </c>
      <c r="E85" s="262" t="s">
        <v>568</v>
      </c>
    </row>
    <row r="86" spans="3:5" ht="29" thickBot="1" x14ac:dyDescent="0.25">
      <c r="C86" s="285" t="s">
        <v>748</v>
      </c>
      <c r="D86" s="294" t="s">
        <v>749</v>
      </c>
      <c r="E86" s="264" t="s">
        <v>568</v>
      </c>
    </row>
    <row r="87" spans="3:5" ht="16" thickBot="1" x14ac:dyDescent="0.25">
      <c r="C87" s="289" t="s">
        <v>750</v>
      </c>
      <c r="D87" s="292" t="s">
        <v>751</v>
      </c>
      <c r="E87" s="262" t="s">
        <v>568</v>
      </c>
    </row>
    <row r="88" spans="3:5" x14ac:dyDescent="0.2">
      <c r="C88" s="286" t="s">
        <v>746</v>
      </c>
      <c r="D88" s="254" t="s">
        <v>752</v>
      </c>
      <c r="E88" s="323" t="s">
        <v>568</v>
      </c>
    </row>
    <row r="89" spans="3:5" ht="29" thickBot="1" x14ac:dyDescent="0.25">
      <c r="C89" s="285"/>
      <c r="D89" s="256" t="s">
        <v>753</v>
      </c>
      <c r="E89" s="318"/>
    </row>
    <row r="90" spans="3:5" ht="71" thickBot="1" x14ac:dyDescent="0.25">
      <c r="C90" s="289" t="s">
        <v>754</v>
      </c>
      <c r="D90" s="292" t="s">
        <v>755</v>
      </c>
      <c r="E90" s="262" t="s">
        <v>2</v>
      </c>
    </row>
    <row r="91" spans="3:5" ht="57" thickBot="1" x14ac:dyDescent="0.25">
      <c r="C91" s="285" t="s">
        <v>756</v>
      </c>
      <c r="D91" s="294" t="s">
        <v>757</v>
      </c>
      <c r="E91" s="264" t="s">
        <v>576</v>
      </c>
    </row>
    <row r="92" spans="3:5" ht="43" thickBot="1" x14ac:dyDescent="0.25">
      <c r="C92" s="291" t="s">
        <v>351</v>
      </c>
      <c r="D92" s="295" t="s">
        <v>758</v>
      </c>
      <c r="E92" s="273" t="s">
        <v>351</v>
      </c>
    </row>
    <row r="93" spans="3:5" ht="29" thickBot="1" x14ac:dyDescent="0.25">
      <c r="C93" s="285" t="s">
        <v>759</v>
      </c>
      <c r="D93" s="294" t="s">
        <v>760</v>
      </c>
      <c r="E93" s="264" t="s">
        <v>577</v>
      </c>
    </row>
    <row r="94" spans="3:5" x14ac:dyDescent="0.2">
      <c r="C94" s="287" t="s">
        <v>761</v>
      </c>
      <c r="D94" s="265" t="s">
        <v>762</v>
      </c>
      <c r="E94" s="324" t="s">
        <v>7</v>
      </c>
    </row>
    <row r="95" spans="3:5" x14ac:dyDescent="0.2">
      <c r="C95" s="288"/>
      <c r="D95" s="266" t="s">
        <v>763</v>
      </c>
      <c r="E95" s="325"/>
    </row>
    <row r="96" spans="3:5" ht="28" x14ac:dyDescent="0.2">
      <c r="C96" s="288"/>
      <c r="D96" s="266" t="s">
        <v>764</v>
      </c>
      <c r="E96" s="325"/>
    </row>
    <row r="97" spans="3:5" ht="29" thickBot="1" x14ac:dyDescent="0.25">
      <c r="C97" s="289"/>
      <c r="D97" s="267" t="s">
        <v>765</v>
      </c>
      <c r="E97" s="326"/>
    </row>
    <row r="98" spans="3:5" ht="16" thickBot="1" x14ac:dyDescent="0.25">
      <c r="C98" s="285" t="s">
        <v>766</v>
      </c>
      <c r="D98" s="294" t="s">
        <v>767</v>
      </c>
      <c r="E98" s="264" t="s">
        <v>4</v>
      </c>
    </row>
    <row r="99" spans="3:5" ht="48" customHeight="1" x14ac:dyDescent="0.2">
      <c r="C99" s="330" t="s">
        <v>768</v>
      </c>
      <c r="D99" s="332" t="s">
        <v>769</v>
      </c>
      <c r="E99" s="334" t="s">
        <v>578</v>
      </c>
    </row>
    <row r="100" spans="3:5" ht="16" thickBot="1" x14ac:dyDescent="0.25">
      <c r="C100" s="331"/>
      <c r="D100" s="333"/>
      <c r="E100" s="335"/>
    </row>
    <row r="101" spans="3:5" ht="108" customHeight="1" x14ac:dyDescent="0.2">
      <c r="C101" s="322" t="s">
        <v>770</v>
      </c>
      <c r="D101" s="254" t="s">
        <v>771</v>
      </c>
      <c r="E101" s="319" t="s">
        <v>578</v>
      </c>
    </row>
    <row r="102" spans="3:5" x14ac:dyDescent="0.2">
      <c r="C102" s="314"/>
      <c r="D102" s="254" t="s">
        <v>772</v>
      </c>
      <c r="E102" s="320"/>
    </row>
    <row r="103" spans="3:5" x14ac:dyDescent="0.2">
      <c r="C103" s="314"/>
      <c r="D103" s="254" t="s">
        <v>773</v>
      </c>
      <c r="E103" s="320"/>
    </row>
    <row r="104" spans="3:5" x14ac:dyDescent="0.2">
      <c r="C104" s="314"/>
      <c r="D104" s="254" t="s">
        <v>774</v>
      </c>
      <c r="E104" s="320"/>
    </row>
    <row r="105" spans="3:5" ht="43" thickBot="1" x14ac:dyDescent="0.25">
      <c r="C105" s="315"/>
      <c r="D105" s="294" t="s">
        <v>775</v>
      </c>
      <c r="E105" s="321"/>
    </row>
    <row r="106" spans="3:5" ht="134.25" customHeight="1" x14ac:dyDescent="0.2">
      <c r="C106" s="330" t="s">
        <v>776</v>
      </c>
      <c r="D106" s="247" t="s">
        <v>777</v>
      </c>
      <c r="E106" s="334" t="s">
        <v>578</v>
      </c>
    </row>
    <row r="107" spans="3:5" x14ac:dyDescent="0.2">
      <c r="C107" s="336"/>
      <c r="D107" s="247" t="s">
        <v>778</v>
      </c>
      <c r="E107" s="337"/>
    </row>
    <row r="108" spans="3:5" x14ac:dyDescent="0.2">
      <c r="C108" s="336"/>
      <c r="D108" s="247" t="s">
        <v>779</v>
      </c>
      <c r="E108" s="337"/>
    </row>
    <row r="109" spans="3:5" x14ac:dyDescent="0.2">
      <c r="C109" s="336"/>
      <c r="D109" s="247" t="s">
        <v>780</v>
      </c>
      <c r="E109" s="337"/>
    </row>
    <row r="110" spans="3:5" ht="16" thickBot="1" x14ac:dyDescent="0.25">
      <c r="C110" s="331"/>
      <c r="D110" s="295" t="s">
        <v>781</v>
      </c>
      <c r="E110" s="335"/>
    </row>
    <row r="111" spans="3:5" ht="35.25" customHeight="1" x14ac:dyDescent="0.2">
      <c r="C111" s="322" t="s">
        <v>782</v>
      </c>
      <c r="D111" s="338" t="s">
        <v>783</v>
      </c>
      <c r="E111" s="319" t="s">
        <v>578</v>
      </c>
    </row>
    <row r="112" spans="3:5" ht="16" thickBot="1" x14ac:dyDescent="0.25">
      <c r="C112" s="315"/>
      <c r="D112" s="339"/>
      <c r="E112" s="321"/>
    </row>
    <row r="113" spans="3:5" ht="35.25" customHeight="1" x14ac:dyDescent="0.2">
      <c r="C113" s="330" t="s">
        <v>784</v>
      </c>
      <c r="D113" s="340" t="s">
        <v>785</v>
      </c>
      <c r="E113" s="334" t="s">
        <v>578</v>
      </c>
    </row>
    <row r="114" spans="3:5" ht="16" thickBot="1" x14ac:dyDescent="0.25">
      <c r="C114" s="331"/>
      <c r="D114" s="341"/>
      <c r="E114" s="335"/>
    </row>
    <row r="115" spans="3:5" ht="43" thickBot="1" x14ac:dyDescent="0.25">
      <c r="C115" s="285" t="s">
        <v>786</v>
      </c>
      <c r="D115" s="294" t="s">
        <v>787</v>
      </c>
      <c r="E115" s="264" t="s">
        <v>579</v>
      </c>
    </row>
    <row r="116" spans="3:5" ht="57" thickBot="1" x14ac:dyDescent="0.25">
      <c r="C116" s="291" t="s">
        <v>788</v>
      </c>
      <c r="D116" s="292" t="s">
        <v>789</v>
      </c>
      <c r="E116" s="273" t="s">
        <v>579</v>
      </c>
    </row>
    <row r="117" spans="3:5" ht="28" x14ac:dyDescent="0.2">
      <c r="C117" s="322" t="s">
        <v>790</v>
      </c>
      <c r="D117" s="254" t="s">
        <v>791</v>
      </c>
      <c r="E117" s="323" t="s">
        <v>568</v>
      </c>
    </row>
    <row r="118" spans="3:5" ht="29" thickBot="1" x14ac:dyDescent="0.25">
      <c r="C118" s="315"/>
      <c r="D118" s="256" t="s">
        <v>792</v>
      </c>
      <c r="E118" s="318"/>
    </row>
    <row r="119" spans="3:5" ht="29" thickBot="1" x14ac:dyDescent="0.25">
      <c r="C119" s="260" t="s">
        <v>793</v>
      </c>
      <c r="D119" s="261" t="s">
        <v>794</v>
      </c>
      <c r="E119" s="262" t="s">
        <v>4</v>
      </c>
    </row>
    <row r="120" spans="3:5" ht="43" thickBot="1" x14ac:dyDescent="0.25">
      <c r="C120" s="285" t="s">
        <v>795</v>
      </c>
      <c r="D120" s="294" t="s">
        <v>796</v>
      </c>
      <c r="E120" s="264" t="s">
        <v>580</v>
      </c>
    </row>
    <row r="121" spans="3:5" ht="28" x14ac:dyDescent="0.2">
      <c r="C121" s="287" t="s">
        <v>797</v>
      </c>
      <c r="D121" s="265" t="s">
        <v>798</v>
      </c>
      <c r="E121" s="324" t="s">
        <v>568</v>
      </c>
    </row>
    <row r="122" spans="3:5" ht="28" x14ac:dyDescent="0.2">
      <c r="C122" s="288"/>
      <c r="D122" s="266" t="s">
        <v>799</v>
      </c>
      <c r="E122" s="325"/>
    </row>
    <row r="123" spans="3:5" ht="28" x14ac:dyDescent="0.2">
      <c r="C123" s="288"/>
      <c r="D123" s="266" t="s">
        <v>800</v>
      </c>
      <c r="E123" s="325"/>
    </row>
    <row r="124" spans="3:5" ht="43" thickBot="1" x14ac:dyDescent="0.25">
      <c r="C124" s="289"/>
      <c r="D124" s="274" t="s">
        <v>801</v>
      </c>
      <c r="E124" s="326"/>
    </row>
    <row r="125" spans="3:5" ht="28" x14ac:dyDescent="0.2">
      <c r="C125" s="286" t="s">
        <v>802</v>
      </c>
      <c r="D125" s="293" t="s">
        <v>803</v>
      </c>
      <c r="E125" s="275"/>
    </row>
    <row r="126" spans="3:5" ht="29" thickBot="1" x14ac:dyDescent="0.25">
      <c r="C126" s="285"/>
      <c r="D126" s="276" t="s">
        <v>804</v>
      </c>
      <c r="E126" s="264" t="s">
        <v>581</v>
      </c>
    </row>
    <row r="127" spans="3:5" ht="16" thickBot="1" x14ac:dyDescent="0.25">
      <c r="C127" s="289" t="s">
        <v>805</v>
      </c>
      <c r="D127" s="292" t="s">
        <v>806</v>
      </c>
      <c r="E127" s="262" t="s">
        <v>568</v>
      </c>
    </row>
    <row r="128" spans="3:5" x14ac:dyDescent="0.2">
      <c r="C128" s="342" t="s">
        <v>582</v>
      </c>
      <c r="D128" s="254" t="s">
        <v>807</v>
      </c>
      <c r="E128" s="323" t="s">
        <v>568</v>
      </c>
    </row>
    <row r="129" spans="3:5" ht="16" thickBot="1" x14ac:dyDescent="0.25">
      <c r="C129" s="343"/>
      <c r="D129" s="256" t="s">
        <v>808</v>
      </c>
      <c r="E129" s="318"/>
    </row>
    <row r="130" spans="3:5" ht="71" thickBot="1" x14ac:dyDescent="0.25">
      <c r="C130" s="289" t="s">
        <v>809</v>
      </c>
      <c r="D130" s="292" t="s">
        <v>810</v>
      </c>
      <c r="E130" s="262" t="s">
        <v>583</v>
      </c>
    </row>
    <row r="131" spans="3:5" x14ac:dyDescent="0.2">
      <c r="C131" s="286" t="s">
        <v>811</v>
      </c>
      <c r="D131" s="254" t="s">
        <v>812</v>
      </c>
      <c r="E131" s="323" t="s">
        <v>568</v>
      </c>
    </row>
    <row r="132" spans="3:5" x14ac:dyDescent="0.2">
      <c r="C132" s="284"/>
      <c r="D132" s="255" t="s">
        <v>813</v>
      </c>
      <c r="E132" s="317"/>
    </row>
    <row r="133" spans="3:5" ht="42" x14ac:dyDescent="0.2">
      <c r="C133" s="284"/>
      <c r="D133" s="255" t="s">
        <v>814</v>
      </c>
      <c r="E133" s="317"/>
    </row>
    <row r="134" spans="3:5" ht="29" thickBot="1" x14ac:dyDescent="0.25">
      <c r="C134" s="285"/>
      <c r="D134" s="256" t="s">
        <v>815</v>
      </c>
      <c r="E134" s="318"/>
    </row>
    <row r="135" spans="3:5" ht="15" customHeight="1" x14ac:dyDescent="0.2">
      <c r="C135" s="344" t="s">
        <v>816</v>
      </c>
      <c r="D135" s="265" t="s">
        <v>817</v>
      </c>
      <c r="E135" s="324" t="s">
        <v>7</v>
      </c>
    </row>
    <row r="136" spans="3:5" ht="29" thickBot="1" x14ac:dyDescent="0.25">
      <c r="C136" s="345"/>
      <c r="D136" s="267" t="s">
        <v>818</v>
      </c>
      <c r="E136" s="326"/>
    </row>
    <row r="137" spans="3:5" x14ac:dyDescent="0.2">
      <c r="C137" s="286" t="s">
        <v>819</v>
      </c>
      <c r="D137" s="254" t="s">
        <v>820</v>
      </c>
      <c r="E137" s="323" t="s">
        <v>574</v>
      </c>
    </row>
    <row r="138" spans="3:5" ht="43" thickBot="1" x14ac:dyDescent="0.25">
      <c r="C138" s="285"/>
      <c r="D138" s="256" t="s">
        <v>821</v>
      </c>
      <c r="E138" s="318"/>
    </row>
    <row r="139" spans="3:5" x14ac:dyDescent="0.2">
      <c r="C139" s="287" t="s">
        <v>822</v>
      </c>
      <c r="D139" s="265" t="s">
        <v>823</v>
      </c>
      <c r="E139" s="324" t="s">
        <v>568</v>
      </c>
    </row>
    <row r="140" spans="3:5" x14ac:dyDescent="0.2">
      <c r="C140" s="288"/>
      <c r="D140" s="266" t="s">
        <v>824</v>
      </c>
      <c r="E140" s="325"/>
    </row>
    <row r="141" spans="3:5" ht="29" thickBot="1" x14ac:dyDescent="0.25">
      <c r="C141" s="289"/>
      <c r="D141" s="267" t="s">
        <v>825</v>
      </c>
      <c r="E141" s="326"/>
    </row>
    <row r="142" spans="3:5" ht="16" thickBot="1" x14ac:dyDescent="0.25">
      <c r="C142" s="285" t="s">
        <v>826</v>
      </c>
      <c r="D142" s="294" t="s">
        <v>827</v>
      </c>
      <c r="E142" s="264" t="s">
        <v>350</v>
      </c>
    </row>
    <row r="143" spans="3:5" ht="29" thickBot="1" x14ac:dyDescent="0.25">
      <c r="C143" s="289" t="s">
        <v>828</v>
      </c>
      <c r="D143" s="292" t="s">
        <v>829</v>
      </c>
      <c r="E143" s="262" t="s">
        <v>568</v>
      </c>
    </row>
    <row r="144" spans="3:5" ht="29" thickBot="1" x14ac:dyDescent="0.25">
      <c r="C144" s="285" t="s">
        <v>830</v>
      </c>
      <c r="D144" s="294" t="s">
        <v>831</v>
      </c>
      <c r="E144" s="264" t="s">
        <v>547</v>
      </c>
    </row>
    <row r="145" spans="3:5" ht="42" x14ac:dyDescent="0.2">
      <c r="C145" s="287" t="s">
        <v>832</v>
      </c>
      <c r="D145" s="265" t="s">
        <v>833</v>
      </c>
      <c r="E145" s="324" t="s">
        <v>568</v>
      </c>
    </row>
    <row r="146" spans="3:5" ht="43" thickBot="1" x14ac:dyDescent="0.25">
      <c r="C146" s="289"/>
      <c r="D146" s="267" t="s">
        <v>834</v>
      </c>
      <c r="E146" s="326"/>
    </row>
    <row r="147" spans="3:5" x14ac:dyDescent="0.2">
      <c r="C147" s="286" t="s">
        <v>835</v>
      </c>
      <c r="D147" s="254" t="s">
        <v>836</v>
      </c>
      <c r="E147" s="323" t="s">
        <v>7</v>
      </c>
    </row>
    <row r="148" spans="3:5" ht="16" thickBot="1" x14ac:dyDescent="0.25">
      <c r="C148" s="285"/>
      <c r="D148" s="256" t="s">
        <v>837</v>
      </c>
      <c r="E148" s="318"/>
    </row>
    <row r="149" spans="3:5" x14ac:dyDescent="0.2">
      <c r="C149" s="327" t="s">
        <v>838</v>
      </c>
      <c r="D149" s="265" t="s">
        <v>839</v>
      </c>
      <c r="E149" s="324" t="s">
        <v>584</v>
      </c>
    </row>
    <row r="150" spans="3:5" x14ac:dyDescent="0.2">
      <c r="C150" s="329"/>
      <c r="D150" s="266" t="s">
        <v>840</v>
      </c>
      <c r="E150" s="325"/>
    </row>
    <row r="151" spans="3:5" x14ac:dyDescent="0.2">
      <c r="C151" s="329"/>
      <c r="D151" s="266" t="s">
        <v>841</v>
      </c>
      <c r="E151" s="325"/>
    </row>
    <row r="152" spans="3:5" x14ac:dyDescent="0.2">
      <c r="C152" s="329"/>
      <c r="D152" s="265" t="s">
        <v>842</v>
      </c>
      <c r="E152" s="325"/>
    </row>
    <row r="153" spans="3:5" ht="16" thickBot="1" x14ac:dyDescent="0.25">
      <c r="C153" s="328"/>
      <c r="D153" s="292" t="s">
        <v>843</v>
      </c>
      <c r="E153" s="326"/>
    </row>
    <row r="154" spans="3:5" ht="71" thickBot="1" x14ac:dyDescent="0.25">
      <c r="C154" s="285" t="s">
        <v>844</v>
      </c>
      <c r="D154" s="294" t="s">
        <v>845</v>
      </c>
      <c r="E154" s="264" t="s">
        <v>585</v>
      </c>
    </row>
    <row r="155" spans="3:5" ht="57" thickBot="1" x14ac:dyDescent="0.25">
      <c r="C155" s="289" t="s">
        <v>846</v>
      </c>
      <c r="D155" s="292" t="s">
        <v>847</v>
      </c>
      <c r="E155" s="262" t="s">
        <v>4</v>
      </c>
    </row>
    <row r="156" spans="3:5" ht="57" thickBot="1" x14ac:dyDescent="0.25">
      <c r="C156" s="285" t="s">
        <v>848</v>
      </c>
      <c r="D156" s="294" t="s">
        <v>849</v>
      </c>
      <c r="E156" s="264" t="s">
        <v>5</v>
      </c>
    </row>
    <row r="157" spans="3:5" ht="15" customHeight="1" x14ac:dyDescent="0.2">
      <c r="C157" s="327" t="s">
        <v>850</v>
      </c>
      <c r="D157" s="265" t="s">
        <v>851</v>
      </c>
      <c r="E157" s="324" t="s">
        <v>4</v>
      </c>
    </row>
    <row r="158" spans="3:5" x14ac:dyDescent="0.2">
      <c r="C158" s="329"/>
      <c r="D158" s="265" t="s">
        <v>852</v>
      </c>
      <c r="E158" s="325"/>
    </row>
    <row r="159" spans="3:5" x14ac:dyDescent="0.2">
      <c r="C159" s="329"/>
      <c r="D159" s="265" t="s">
        <v>853</v>
      </c>
      <c r="E159" s="325"/>
    </row>
    <row r="160" spans="3:5" x14ac:dyDescent="0.2">
      <c r="C160" s="288"/>
      <c r="D160" s="265" t="s">
        <v>854</v>
      </c>
      <c r="E160" s="325"/>
    </row>
    <row r="161" spans="3:5" x14ac:dyDescent="0.2">
      <c r="C161" s="288"/>
      <c r="D161" s="265" t="s">
        <v>855</v>
      </c>
      <c r="E161" s="325"/>
    </row>
    <row r="162" spans="3:5" x14ac:dyDescent="0.2">
      <c r="C162" s="288"/>
      <c r="D162" s="265" t="s">
        <v>856</v>
      </c>
      <c r="E162" s="325"/>
    </row>
    <row r="163" spans="3:5" x14ac:dyDescent="0.2">
      <c r="C163" s="288"/>
      <c r="D163" s="265" t="s">
        <v>857</v>
      </c>
      <c r="E163" s="325"/>
    </row>
    <row r="164" spans="3:5" x14ac:dyDescent="0.2">
      <c r="C164" s="288"/>
      <c r="D164" s="265" t="s">
        <v>858</v>
      </c>
      <c r="E164" s="325"/>
    </row>
    <row r="165" spans="3:5" ht="16" thickBot="1" x14ac:dyDescent="0.25">
      <c r="C165" s="289"/>
      <c r="D165" s="292" t="s">
        <v>859</v>
      </c>
      <c r="E165" s="326"/>
    </row>
    <row r="166" spans="3:5" ht="60" customHeight="1" thickBot="1" x14ac:dyDescent="0.25">
      <c r="C166" s="285" t="s">
        <v>860</v>
      </c>
      <c r="D166" s="294" t="s">
        <v>861</v>
      </c>
      <c r="E166" s="264" t="s">
        <v>586</v>
      </c>
    </row>
    <row r="167" spans="3:5" ht="29" thickBot="1" x14ac:dyDescent="0.25">
      <c r="C167" s="291" t="s">
        <v>862</v>
      </c>
      <c r="D167" s="295" t="s">
        <v>863</v>
      </c>
      <c r="E167" s="262" t="s">
        <v>587</v>
      </c>
    </row>
    <row r="168" spans="3:5" x14ac:dyDescent="0.2">
      <c r="C168" s="286" t="s">
        <v>864</v>
      </c>
      <c r="D168" s="254" t="s">
        <v>865</v>
      </c>
      <c r="E168" s="323" t="s">
        <v>568</v>
      </c>
    </row>
    <row r="169" spans="3:5" ht="28" x14ac:dyDescent="0.2">
      <c r="C169" s="284"/>
      <c r="D169" s="255" t="s">
        <v>866</v>
      </c>
      <c r="E169" s="317"/>
    </row>
    <row r="170" spans="3:5" x14ac:dyDescent="0.2">
      <c r="C170" s="284"/>
      <c r="D170" s="255" t="s">
        <v>867</v>
      </c>
      <c r="E170" s="317"/>
    </row>
    <row r="171" spans="3:5" ht="29" thickBot="1" x14ac:dyDescent="0.25">
      <c r="C171" s="285"/>
      <c r="D171" s="256" t="s">
        <v>868</v>
      </c>
      <c r="E171" s="318"/>
    </row>
    <row r="172" spans="3:5" ht="43" thickBot="1" x14ac:dyDescent="0.25">
      <c r="C172" s="289" t="s">
        <v>869</v>
      </c>
      <c r="D172" s="292" t="s">
        <v>870</v>
      </c>
      <c r="E172" s="262" t="s">
        <v>4</v>
      </c>
    </row>
    <row r="173" spans="3:5" ht="60.75" customHeight="1" x14ac:dyDescent="0.2">
      <c r="C173" s="277" t="s">
        <v>4</v>
      </c>
      <c r="D173" s="338" t="s">
        <v>872</v>
      </c>
      <c r="E173" s="323" t="s">
        <v>588</v>
      </c>
    </row>
    <row r="174" spans="3:5" ht="16" thickBot="1" x14ac:dyDescent="0.25">
      <c r="C174" s="263" t="s">
        <v>871</v>
      </c>
      <c r="D174" s="339"/>
      <c r="E174" s="318"/>
    </row>
    <row r="175" spans="3:5" ht="29" thickBot="1" x14ac:dyDescent="0.25">
      <c r="C175" s="291" t="s">
        <v>589</v>
      </c>
      <c r="D175" s="295" t="s">
        <v>873</v>
      </c>
      <c r="E175" s="273" t="s">
        <v>588</v>
      </c>
    </row>
    <row r="176" spans="3:5" ht="29" thickBot="1" x14ac:dyDescent="0.25">
      <c r="C176" s="285" t="s">
        <v>874</v>
      </c>
      <c r="D176" s="294" t="s">
        <v>875</v>
      </c>
      <c r="E176" s="264" t="s">
        <v>586</v>
      </c>
    </row>
    <row r="177" spans="3:5" x14ac:dyDescent="0.2">
      <c r="C177" s="287" t="s">
        <v>876</v>
      </c>
      <c r="D177" s="265" t="s">
        <v>877</v>
      </c>
      <c r="E177" s="324" t="s">
        <v>568</v>
      </c>
    </row>
    <row r="178" spans="3:5" x14ac:dyDescent="0.2">
      <c r="C178" s="288"/>
      <c r="D178" s="266" t="s">
        <v>878</v>
      </c>
      <c r="E178" s="325"/>
    </row>
    <row r="179" spans="3:5" ht="28" x14ac:dyDescent="0.2">
      <c r="C179" s="288"/>
      <c r="D179" s="266" t="s">
        <v>879</v>
      </c>
      <c r="E179" s="325"/>
    </row>
    <row r="180" spans="3:5" ht="28" x14ac:dyDescent="0.2">
      <c r="C180" s="288"/>
      <c r="D180" s="266" t="s">
        <v>880</v>
      </c>
      <c r="E180" s="325"/>
    </row>
    <row r="181" spans="3:5" ht="29" thickBot="1" x14ac:dyDescent="0.25">
      <c r="C181" s="289"/>
      <c r="D181" s="267" t="s">
        <v>881</v>
      </c>
      <c r="E181" s="326"/>
    </row>
    <row r="182" spans="3:5" ht="16" thickBot="1" x14ac:dyDescent="0.25">
      <c r="C182" s="285" t="s">
        <v>882</v>
      </c>
      <c r="D182" s="294" t="s">
        <v>883</v>
      </c>
      <c r="E182" s="264" t="s">
        <v>590</v>
      </c>
    </row>
    <row r="183" spans="3:5" ht="16" thickBot="1" x14ac:dyDescent="0.25">
      <c r="C183" s="289" t="s">
        <v>884</v>
      </c>
      <c r="D183" s="292" t="s">
        <v>885</v>
      </c>
      <c r="E183" s="262" t="s">
        <v>568</v>
      </c>
    </row>
    <row r="184" spans="3:5" ht="29" thickBot="1" x14ac:dyDescent="0.25">
      <c r="C184" s="285" t="s">
        <v>886</v>
      </c>
      <c r="D184" s="294" t="s">
        <v>887</v>
      </c>
      <c r="E184" s="264" t="s">
        <v>591</v>
      </c>
    </row>
    <row r="185" spans="3:5" ht="57" thickBot="1" x14ac:dyDescent="0.25">
      <c r="C185" s="291" t="s">
        <v>888</v>
      </c>
      <c r="D185" s="295" t="s">
        <v>889</v>
      </c>
      <c r="E185" s="279" t="s">
        <v>592</v>
      </c>
    </row>
    <row r="186" spans="3:5" x14ac:dyDescent="0.2">
      <c r="C186" s="322" t="s">
        <v>890</v>
      </c>
      <c r="D186" s="254" t="s">
        <v>593</v>
      </c>
      <c r="E186" s="323" t="s">
        <v>350</v>
      </c>
    </row>
    <row r="187" spans="3:5" x14ac:dyDescent="0.2">
      <c r="C187" s="314"/>
      <c r="D187" s="254" t="s">
        <v>594</v>
      </c>
      <c r="E187" s="317"/>
    </row>
    <row r="188" spans="3:5" x14ac:dyDescent="0.2">
      <c r="C188" s="314"/>
      <c r="D188" s="255" t="s">
        <v>595</v>
      </c>
      <c r="E188" s="317"/>
    </row>
    <row r="189" spans="3:5" ht="16" thickBot="1" x14ac:dyDescent="0.25">
      <c r="C189" s="315"/>
      <c r="D189" s="256" t="s">
        <v>596</v>
      </c>
      <c r="E189" s="318"/>
    </row>
    <row r="190" spans="3:5" ht="28" x14ac:dyDescent="0.2">
      <c r="C190" s="327" t="s">
        <v>891</v>
      </c>
      <c r="D190" s="265" t="s">
        <v>892</v>
      </c>
      <c r="E190" s="324" t="s">
        <v>2</v>
      </c>
    </row>
    <row r="191" spans="3:5" x14ac:dyDescent="0.2">
      <c r="C191" s="329"/>
      <c r="D191" s="265" t="s">
        <v>893</v>
      </c>
      <c r="E191" s="325"/>
    </row>
    <row r="192" spans="3:5" x14ac:dyDescent="0.2">
      <c r="C192" s="329"/>
      <c r="D192" s="265" t="s">
        <v>894</v>
      </c>
      <c r="E192" s="325"/>
    </row>
    <row r="193" spans="3:5" x14ac:dyDescent="0.2">
      <c r="C193" s="329"/>
      <c r="D193" s="265" t="s">
        <v>895</v>
      </c>
      <c r="E193" s="325"/>
    </row>
    <row r="194" spans="3:5" ht="16" thickBot="1" x14ac:dyDescent="0.25">
      <c r="C194" s="328"/>
      <c r="D194" s="292" t="s">
        <v>896</v>
      </c>
      <c r="E194" s="326"/>
    </row>
    <row r="195" spans="3:5" ht="56" x14ac:dyDescent="0.2">
      <c r="C195" s="322" t="s">
        <v>897</v>
      </c>
      <c r="D195" s="254" t="s">
        <v>898</v>
      </c>
      <c r="E195" s="323" t="s">
        <v>597</v>
      </c>
    </row>
    <row r="196" spans="3:5" ht="16" thickBot="1" x14ac:dyDescent="0.25">
      <c r="C196" s="315"/>
      <c r="D196" s="256" t="s">
        <v>899</v>
      </c>
      <c r="E196" s="318"/>
    </row>
    <row r="197" spans="3:5" ht="43" thickBot="1" x14ac:dyDescent="0.25">
      <c r="C197" s="291" t="s">
        <v>902</v>
      </c>
      <c r="D197" s="292" t="s">
        <v>900</v>
      </c>
      <c r="E197" s="290" t="s">
        <v>901</v>
      </c>
    </row>
    <row r="198" spans="3:5" ht="43" thickBot="1" x14ac:dyDescent="0.25">
      <c r="C198" s="285" t="s">
        <v>903</v>
      </c>
      <c r="D198" s="294" t="s">
        <v>904</v>
      </c>
      <c r="E198" s="264" t="s">
        <v>4</v>
      </c>
    </row>
    <row r="199" spans="3:5" ht="16" thickBot="1" x14ac:dyDescent="0.25">
      <c r="C199" s="289" t="s">
        <v>905</v>
      </c>
      <c r="D199" s="292" t="s">
        <v>906</v>
      </c>
      <c r="E199" s="262" t="s">
        <v>2</v>
      </c>
    </row>
    <row r="200" spans="3:5" ht="29" thickBot="1" x14ac:dyDescent="0.25">
      <c r="C200" s="285" t="s">
        <v>907</v>
      </c>
      <c r="D200" s="294" t="s">
        <v>908</v>
      </c>
      <c r="E200" s="264" t="s">
        <v>2</v>
      </c>
    </row>
    <row r="201" spans="3:5" ht="56" x14ac:dyDescent="0.2">
      <c r="C201" s="287" t="s">
        <v>909</v>
      </c>
      <c r="D201" s="265" t="s">
        <v>910</v>
      </c>
      <c r="E201" s="324" t="s">
        <v>599</v>
      </c>
    </row>
    <row r="202" spans="3:5" x14ac:dyDescent="0.2">
      <c r="C202" s="288"/>
      <c r="D202" s="265" t="s">
        <v>911</v>
      </c>
      <c r="E202" s="325"/>
    </row>
    <row r="203" spans="3:5" ht="16" thickBot="1" x14ac:dyDescent="0.25">
      <c r="C203" s="289"/>
      <c r="D203" s="280" t="s">
        <v>598</v>
      </c>
      <c r="E203" s="326"/>
    </row>
    <row r="204" spans="3:5" ht="29" thickBot="1" x14ac:dyDescent="0.25">
      <c r="C204" s="285" t="s">
        <v>912</v>
      </c>
      <c r="D204" s="294" t="s">
        <v>913</v>
      </c>
      <c r="E204" s="264" t="s">
        <v>4</v>
      </c>
    </row>
    <row r="205" spans="3:5" ht="15" customHeight="1" x14ac:dyDescent="0.2">
      <c r="C205" s="327" t="s">
        <v>914</v>
      </c>
      <c r="D205" s="265" t="s">
        <v>915</v>
      </c>
      <c r="E205" s="324" t="s">
        <v>568</v>
      </c>
    </row>
    <row r="206" spans="3:5" x14ac:dyDescent="0.2">
      <c r="C206" s="329"/>
      <c r="D206" s="266" t="s">
        <v>916</v>
      </c>
      <c r="E206" s="325"/>
    </row>
    <row r="207" spans="3:5" ht="29" thickBot="1" x14ac:dyDescent="0.25">
      <c r="C207" s="289"/>
      <c r="D207" s="267" t="s">
        <v>917</v>
      </c>
      <c r="E207" s="326"/>
    </row>
    <row r="208" spans="3:5" ht="29" thickBot="1" x14ac:dyDescent="0.25">
      <c r="C208" s="285" t="s">
        <v>918</v>
      </c>
      <c r="D208" s="294" t="s">
        <v>919</v>
      </c>
      <c r="E208" s="264" t="s">
        <v>2</v>
      </c>
    </row>
    <row r="209" spans="3:5" ht="57" thickBot="1" x14ac:dyDescent="0.25">
      <c r="C209" s="289" t="s">
        <v>920</v>
      </c>
      <c r="D209" s="292" t="s">
        <v>921</v>
      </c>
      <c r="E209" s="262" t="s">
        <v>4</v>
      </c>
    </row>
    <row r="210" spans="3:5" ht="16" thickBot="1" x14ac:dyDescent="0.25">
      <c r="C210" s="285" t="s">
        <v>922</v>
      </c>
      <c r="D210" s="294" t="s">
        <v>923</v>
      </c>
      <c r="E210" s="264" t="s">
        <v>7</v>
      </c>
    </row>
    <row r="211" spans="3:5" x14ac:dyDescent="0.2">
      <c r="C211" s="250"/>
      <c r="D211" s="250"/>
      <c r="E211" s="250"/>
    </row>
  </sheetData>
  <sheetProtection algorithmName="SHA-512" hashValue="Gh/xt+HsdZl9LoF5bLsku7SNoKH1bAufY1sLJMWcIEuwCstYBBZkfnjC4eppwXPq/8dE5ptHl+dKQHRy/cVZJw==" saltValue="iTMSjTIqOD8k6z8QFglVJw==" spinCount="100000" sheet="1" objects="1" scenarios="1"/>
  <mergeCells count="60">
    <mergeCell ref="E177:E181"/>
    <mergeCell ref="C186:C189"/>
    <mergeCell ref="E186:E189"/>
    <mergeCell ref="E205:E207"/>
    <mergeCell ref="C190:C194"/>
    <mergeCell ref="E190:E194"/>
    <mergeCell ref="C195:C196"/>
    <mergeCell ref="E195:E196"/>
    <mergeCell ref="E201:E203"/>
    <mergeCell ref="C205:C206"/>
    <mergeCell ref="E157:E165"/>
    <mergeCell ref="E168:E171"/>
    <mergeCell ref="C157:C159"/>
    <mergeCell ref="D173:D174"/>
    <mergeCell ref="E173:E174"/>
    <mergeCell ref="E137:E138"/>
    <mergeCell ref="E139:E141"/>
    <mergeCell ref="E145:E146"/>
    <mergeCell ref="E147:E148"/>
    <mergeCell ref="C149:C153"/>
    <mergeCell ref="E149:E153"/>
    <mergeCell ref="E121:E124"/>
    <mergeCell ref="C128:C129"/>
    <mergeCell ref="E128:E129"/>
    <mergeCell ref="E131:E134"/>
    <mergeCell ref="C135:C136"/>
    <mergeCell ref="E135:E136"/>
    <mergeCell ref="C113:C114"/>
    <mergeCell ref="D113:D114"/>
    <mergeCell ref="E113:E114"/>
    <mergeCell ref="C117:C118"/>
    <mergeCell ref="E117:E118"/>
    <mergeCell ref="C101:C105"/>
    <mergeCell ref="E101:E105"/>
    <mergeCell ref="C106:C110"/>
    <mergeCell ref="E106:E110"/>
    <mergeCell ref="C111:C112"/>
    <mergeCell ref="D111:D112"/>
    <mergeCell ref="E111:E112"/>
    <mergeCell ref="C80:C82"/>
    <mergeCell ref="E80:E82"/>
    <mergeCell ref="E88:E89"/>
    <mergeCell ref="E94:E97"/>
    <mergeCell ref="C99:C100"/>
    <mergeCell ref="D99:D100"/>
    <mergeCell ref="E99:E100"/>
    <mergeCell ref="C70:C71"/>
    <mergeCell ref="E70:E71"/>
    <mergeCell ref="C72:C74"/>
    <mergeCell ref="E72:E74"/>
    <mergeCell ref="C77:C79"/>
    <mergeCell ref="E77:E79"/>
    <mergeCell ref="C35:C39"/>
    <mergeCell ref="E35:E39"/>
    <mergeCell ref="E41:E43"/>
    <mergeCell ref="C58:C63"/>
    <mergeCell ref="E58:E63"/>
    <mergeCell ref="E45:E47"/>
    <mergeCell ref="E50:E52"/>
    <mergeCell ref="E54:E55"/>
  </mergeCells>
  <phoneticPr fontId="49" type="noConversion"/>
  <hyperlinks>
    <hyperlink ref="E41" r:id="rId1"/>
    <hyperlink ref="E68" r:id="rId2"/>
    <hyperlink ref="E99" r:id="rId3" display="http://www.iso.org/"/>
    <hyperlink ref="E101" r:id="rId4" display="http://www.iso.org/"/>
    <hyperlink ref="E106" r:id="rId5" display="http://www.iso.org/"/>
    <hyperlink ref="E111" r:id="rId6" display="http://www.iso.org/"/>
    <hyperlink ref="E113" r:id="rId7" display="http://www.iso.org/"/>
    <hyperlink ref="E185" r:id="rId8"/>
  </hyperlinks>
  <pageMargins left="0.7" right="0.7" top="0.75" bottom="0.75" header="0.3" footer="0.3"/>
  <pageSetup paperSize="9" orientation="portrait" horizontalDpi="300" verticalDpi="300" r:id="rId9"/>
  <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enableFormatConditionsCalculation="0">
    <tabColor theme="1" tint="0.499984740745262"/>
    <pageSetUpPr autoPageBreaks="0"/>
  </sheetPr>
  <dimension ref="B1:E33"/>
  <sheetViews>
    <sheetView showGridLines="0" workbookViewId="0">
      <selection activeCell="F25" sqref="F25"/>
    </sheetView>
  </sheetViews>
  <sheetFormatPr baseColWidth="10" defaultColWidth="9.1640625" defaultRowHeight="15" x14ac:dyDescent="0.2"/>
  <cols>
    <col min="1" max="1" width="9.1640625" style="11"/>
    <col min="2" max="2" width="47.33203125" style="11" customWidth="1"/>
    <col min="3" max="3" width="87.6640625" style="11" customWidth="1"/>
    <col min="4" max="4" width="3.83203125" style="11" customWidth="1"/>
    <col min="5" max="16384" width="9.1640625" style="11"/>
  </cols>
  <sheetData>
    <row r="1" spans="2:5" ht="18" customHeight="1" x14ac:dyDescent="0.2">
      <c r="B1" s="120" t="s">
        <v>924</v>
      </c>
    </row>
    <row r="2" spans="2:5" ht="18" customHeight="1" x14ac:dyDescent="0.2">
      <c r="B2" s="120"/>
    </row>
    <row r="3" spans="2:5" x14ac:dyDescent="0.2">
      <c r="B3" s="11" t="s">
        <v>925</v>
      </c>
      <c r="C3" s="199" t="s">
        <v>1480</v>
      </c>
    </row>
    <row r="5" spans="2:5" x14ac:dyDescent="0.2">
      <c r="B5" s="11" t="s">
        <v>926</v>
      </c>
      <c r="C5" s="199" t="s">
        <v>1481</v>
      </c>
      <c r="E5" s="11" t="s">
        <v>927</v>
      </c>
    </row>
    <row r="7" spans="2:5" x14ac:dyDescent="0.2">
      <c r="B7" s="11" t="s">
        <v>928</v>
      </c>
    </row>
    <row r="8" spans="2:5" x14ac:dyDescent="0.2">
      <c r="B8" s="97" t="s">
        <v>929</v>
      </c>
      <c r="C8" s="199">
        <v>78</v>
      </c>
    </row>
    <row r="9" spans="2:5" x14ac:dyDescent="0.2">
      <c r="B9" s="97" t="s">
        <v>930</v>
      </c>
      <c r="C9" s="199">
        <v>1</v>
      </c>
      <c r="E9" s="11" t="s">
        <v>931</v>
      </c>
    </row>
    <row r="11" spans="2:5" ht="30" x14ac:dyDescent="0.2">
      <c r="B11" s="298" t="s">
        <v>932</v>
      </c>
      <c r="C11" s="199">
        <v>2012</v>
      </c>
      <c r="E11" s="11" t="s">
        <v>933</v>
      </c>
    </row>
    <row r="12" spans="2:5" x14ac:dyDescent="0.2">
      <c r="B12" s="298"/>
    </row>
    <row r="13" spans="2:5" x14ac:dyDescent="0.2">
      <c r="B13" s="11" t="s">
        <v>934</v>
      </c>
      <c r="C13" s="199" t="s">
        <v>1482</v>
      </c>
    </row>
    <row r="15" spans="2:5" x14ac:dyDescent="0.2">
      <c r="B15" s="11" t="s">
        <v>935</v>
      </c>
      <c r="C15" s="199" t="s">
        <v>1483</v>
      </c>
      <c r="E15" s="11" t="s">
        <v>936</v>
      </c>
    </row>
    <row r="17" spans="2:5" x14ac:dyDescent="0.2">
      <c r="B17" s="11" t="s">
        <v>937</v>
      </c>
    </row>
    <row r="19" spans="2:5" x14ac:dyDescent="0.2">
      <c r="B19" s="11" t="s">
        <v>938</v>
      </c>
      <c r="C19" s="11" t="s">
        <v>939</v>
      </c>
      <c r="E19" s="11" t="s">
        <v>940</v>
      </c>
    </row>
    <row r="20" spans="2:5" x14ac:dyDescent="0.2">
      <c r="B20" s="199" t="s">
        <v>1499</v>
      </c>
      <c r="C20" s="199" t="s">
        <v>1500</v>
      </c>
    </row>
    <row r="21" spans="2:5" x14ac:dyDescent="0.2">
      <c r="B21" s="199" t="s">
        <v>1501</v>
      </c>
      <c r="C21" s="199" t="s">
        <v>1502</v>
      </c>
    </row>
    <row r="22" spans="2:5" x14ac:dyDescent="0.2">
      <c r="B22" s="199"/>
      <c r="C22" s="199"/>
    </row>
    <row r="23" spans="2:5" x14ac:dyDescent="0.2">
      <c r="B23" s="199"/>
      <c r="C23" s="199"/>
    </row>
    <row r="25" spans="2:5" x14ac:dyDescent="0.2">
      <c r="B25" s="11" t="s">
        <v>941</v>
      </c>
    </row>
    <row r="26" spans="2:5" x14ac:dyDescent="0.2">
      <c r="B26" s="346"/>
      <c r="C26" s="347"/>
    </row>
    <row r="27" spans="2:5" x14ac:dyDescent="0.2">
      <c r="B27" s="348"/>
      <c r="C27" s="349"/>
    </row>
    <row r="28" spans="2:5" x14ac:dyDescent="0.2">
      <c r="B28" s="348"/>
      <c r="C28" s="349"/>
    </row>
    <row r="29" spans="2:5" x14ac:dyDescent="0.2">
      <c r="B29" s="348"/>
      <c r="C29" s="349"/>
    </row>
    <row r="30" spans="2:5" x14ac:dyDescent="0.2">
      <c r="B30" s="348"/>
      <c r="C30" s="349"/>
    </row>
    <row r="31" spans="2:5" x14ac:dyDescent="0.2">
      <c r="B31" s="350"/>
      <c r="C31" s="351"/>
    </row>
    <row r="33" spans="2:2" x14ac:dyDescent="0.2">
      <c r="B33" s="11" t="s">
        <v>942</v>
      </c>
    </row>
  </sheetData>
  <sheetProtection algorithmName="SHA-512" hashValue="w1GOcPs7Mgw3Hkh9vAZFO9Xplh3+fVoitHUlAGjkAf/GEqHtVKZJKKGk2VMp29+Yn0kpSy5dgG89cLRywlfhJQ==" saltValue="2CO42I/AfQbNAJXYlw0d3A==" spinCount="100000" sheet="1" objects="1" scenarios="1"/>
  <mergeCells count="1">
    <mergeCell ref="B26:C31"/>
  </mergeCells>
  <phoneticPr fontId="49"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Option Button 1">
              <controlPr defaultSize="0" autoFill="0" autoLine="0" autoPict="0">
                <anchor moveWithCells="1">
                  <from>
                    <xdr:col>1</xdr:col>
                    <xdr:colOff>444500</xdr:colOff>
                    <xdr:row>33</xdr:row>
                    <xdr:rowOff>139700</xdr:rowOff>
                  </from>
                  <to>
                    <xdr:col>1</xdr:col>
                    <xdr:colOff>1054100</xdr:colOff>
                    <xdr:row>35</xdr:row>
                    <xdr:rowOff>0</xdr:rowOff>
                  </to>
                </anchor>
              </controlPr>
            </control>
          </mc:Choice>
          <mc:Fallback/>
        </mc:AlternateContent>
        <mc:AlternateContent xmlns:mc="http://schemas.openxmlformats.org/markup-compatibility/2006">
          <mc:Choice Requires="x14">
            <control shapeId="72707" r:id="rId5" name="Group Box 3">
              <controlPr defaultSize="0" autoFill="0" autoPict="0">
                <anchor moveWithCells="1">
                  <from>
                    <xdr:col>1</xdr:col>
                    <xdr:colOff>254000</xdr:colOff>
                    <xdr:row>33</xdr:row>
                    <xdr:rowOff>101600</xdr:rowOff>
                  </from>
                  <to>
                    <xdr:col>1</xdr:col>
                    <xdr:colOff>2044700</xdr:colOff>
                    <xdr:row>36</xdr:row>
                    <xdr:rowOff>88900</xdr:rowOff>
                  </to>
                </anchor>
              </controlPr>
            </control>
          </mc:Choice>
          <mc:Fallback/>
        </mc:AlternateContent>
        <mc:AlternateContent xmlns:mc="http://schemas.openxmlformats.org/markup-compatibility/2006">
          <mc:Choice Requires="x14">
            <control shapeId="72708" r:id="rId6" name="Option Button 4">
              <controlPr defaultSize="0" autoFill="0" autoLine="0" autoPict="0">
                <anchor moveWithCells="1">
                  <from>
                    <xdr:col>1</xdr:col>
                    <xdr:colOff>444500</xdr:colOff>
                    <xdr:row>34</xdr:row>
                    <xdr:rowOff>177800</xdr:rowOff>
                  </from>
                  <to>
                    <xdr:col>1</xdr:col>
                    <xdr:colOff>1358900</xdr:colOff>
                    <xdr:row>36</xdr:row>
                    <xdr:rowOff>12700</xdr:rowOff>
                  </to>
                </anchor>
              </controlPr>
            </control>
          </mc:Choice>
          <mc:Fallback/>
        </mc:AlternateContent>
      </controls>
    </mc:Choice>
    <mc:Fallback/>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sChapter1" enableFormatConditionsCalculation="0">
    <tabColor rgb="FF00ACA1"/>
    <pageSetUpPr autoPageBreaks="0"/>
  </sheetPr>
  <dimension ref="A1:O112"/>
  <sheetViews>
    <sheetView showGridLines="0" topLeftCell="B1" workbookViewId="0">
      <pane ySplit="1" topLeftCell="A2" activePane="bottomLeft" state="frozen"/>
      <selection pane="bottomLeft" activeCell="D86" sqref="D86:E86"/>
    </sheetView>
  </sheetViews>
  <sheetFormatPr baseColWidth="10" defaultColWidth="8.83203125" defaultRowHeight="15" x14ac:dyDescent="0.2"/>
  <cols>
    <col min="1" max="2" width="8.83203125" style="129"/>
    <col min="3" max="3" width="9.1640625" style="134" customWidth="1"/>
    <col min="4" max="4" width="8.83203125" style="134"/>
    <col min="5" max="5" width="76.1640625" style="135" customWidth="1"/>
    <col min="6" max="9" width="8.83203125" style="129"/>
    <col min="10" max="10" width="43.5" style="129" customWidth="1"/>
    <col min="11" max="11" width="9.5" style="201" hidden="1" customWidth="1"/>
    <col min="12" max="12" width="10.5" style="133" bestFit="1" customWidth="1"/>
  </cols>
  <sheetData>
    <row r="1" spans="1:15" ht="47.5" customHeight="1" x14ac:dyDescent="0.2">
      <c r="B1" s="186" t="s">
        <v>1026</v>
      </c>
      <c r="C1" s="131"/>
      <c r="D1" s="131"/>
      <c r="E1" s="132"/>
      <c r="F1" s="130"/>
      <c r="K1" s="200"/>
      <c r="N1" t="str">
        <f>IF(O1="","","Still to do")</f>
        <v/>
      </c>
      <c r="O1" s="8" t="str">
        <f>'Start and prefill'!$G$9</f>
        <v/>
      </c>
    </row>
    <row r="2" spans="1:15" ht="14.5" customHeight="1" x14ac:dyDescent="0.2">
      <c r="C2" s="131"/>
      <c r="D2" s="131"/>
      <c r="E2" s="132"/>
      <c r="F2" s="130"/>
      <c r="G2" s="6" t="s">
        <v>16</v>
      </c>
      <c r="H2"/>
      <c r="I2"/>
      <c r="J2"/>
    </row>
    <row r="3" spans="1:15" ht="14.5" customHeight="1" thickBot="1" x14ac:dyDescent="0.25">
      <c r="B3" s="130"/>
      <c r="C3" s="131"/>
      <c r="D3" s="131"/>
      <c r="E3" s="132"/>
      <c r="F3" s="130"/>
      <c r="K3" s="200"/>
    </row>
    <row r="4" spans="1:15" x14ac:dyDescent="0.2">
      <c r="B4" s="61" t="s">
        <v>943</v>
      </c>
      <c r="C4" s="50"/>
      <c r="D4" s="50"/>
      <c r="E4" s="51"/>
      <c r="F4" s="353" t="str">
        <f>B4</f>
        <v>Rozsah &amp; Závazek</v>
      </c>
      <c r="G4"/>
      <c r="H4"/>
      <c r="I4"/>
      <c r="J4"/>
    </row>
    <row r="5" spans="1:15" x14ac:dyDescent="0.2">
      <c r="B5" s="62"/>
      <c r="C5" s="18"/>
      <c r="D5" s="18"/>
      <c r="E5" s="52" t="s">
        <v>342</v>
      </c>
      <c r="F5" s="353"/>
      <c r="G5"/>
      <c r="H5"/>
      <c r="I5"/>
      <c r="J5"/>
    </row>
    <row r="6" spans="1:15" ht="54" customHeight="1" x14ac:dyDescent="0.2">
      <c r="B6" s="282">
        <f>COUNTIF(C7:C112,"inconsistent")</f>
        <v>0</v>
      </c>
      <c r="C6" s="18" t="s">
        <v>14</v>
      </c>
      <c r="D6" s="307" t="s">
        <v>944</v>
      </c>
      <c r="E6" s="352"/>
      <c r="F6" s="353"/>
      <c r="G6" t="str">
        <f>C6</f>
        <v>Q1.1</v>
      </c>
      <c r="H6" t="s">
        <v>343</v>
      </c>
      <c r="I6"/>
      <c r="J6"/>
    </row>
    <row r="7" spans="1:15" ht="30" x14ac:dyDescent="0.2">
      <c r="B7" s="62"/>
      <c r="C7" s="19" t="str">
        <f>IF(COUNTIF(K7:K10,TRUE)=0,"incomplete",IF(COUNTIF(K7:K10,TRUE)=1,"","inconsistent"))</f>
        <v/>
      </c>
      <c r="D7" s="18" t="s">
        <v>289</v>
      </c>
      <c r="E7" s="52" t="s">
        <v>1473</v>
      </c>
      <c r="F7" s="353"/>
      <c r="G7" s="354" t="s">
        <v>1498</v>
      </c>
      <c r="H7" s="355"/>
      <c r="I7" s="355"/>
      <c r="J7" s="356"/>
      <c r="K7" s="201" t="b">
        <v>0</v>
      </c>
    </row>
    <row r="8" spans="1:15" ht="30" x14ac:dyDescent="0.2">
      <c r="B8" s="62"/>
      <c r="C8"/>
      <c r="D8" s="47" t="s">
        <v>290</v>
      </c>
      <c r="E8" s="53" t="s">
        <v>1474</v>
      </c>
      <c r="F8" s="353"/>
      <c r="G8" s="357"/>
      <c r="H8" s="358"/>
      <c r="I8" s="358"/>
      <c r="J8" s="359"/>
      <c r="K8" s="201" t="b">
        <v>0</v>
      </c>
    </row>
    <row r="9" spans="1:15" ht="59.25" customHeight="1" x14ac:dyDescent="0.2">
      <c r="B9" s="62"/>
      <c r="C9"/>
      <c r="D9" s="18" t="s">
        <v>291</v>
      </c>
      <c r="E9" s="52" t="s">
        <v>1475</v>
      </c>
      <c r="F9" s="353"/>
      <c r="G9" s="357"/>
      <c r="H9" s="358"/>
      <c r="I9" s="358"/>
      <c r="J9" s="359"/>
      <c r="K9" s="201" t="b">
        <v>1</v>
      </c>
    </row>
    <row r="10" spans="1:15" ht="45" x14ac:dyDescent="0.2">
      <c r="B10" s="62"/>
      <c r="C10"/>
      <c r="D10" s="47" t="s">
        <v>292</v>
      </c>
      <c r="E10" s="53" t="s">
        <v>1476</v>
      </c>
      <c r="F10" s="353"/>
      <c r="G10" s="360"/>
      <c r="H10" s="361"/>
      <c r="I10" s="361"/>
      <c r="J10" s="362"/>
      <c r="K10" s="201" t="b">
        <v>0</v>
      </c>
    </row>
    <row r="11" spans="1:15" x14ac:dyDescent="0.2">
      <c r="B11" s="62"/>
      <c r="C11"/>
      <c r="D11" s="18"/>
      <c r="E11" s="52" t="s">
        <v>342</v>
      </c>
      <c r="F11" s="353"/>
      <c r="G11"/>
      <c r="H11"/>
      <c r="I11"/>
      <c r="J11"/>
    </row>
    <row r="12" spans="1:15" s="17" customFormat="1" ht="19.5" customHeight="1" x14ac:dyDescent="0.2">
      <c r="A12" s="129"/>
      <c r="B12" s="62"/>
      <c r="C12" s="18" t="s">
        <v>17</v>
      </c>
      <c r="D12" s="44" t="s">
        <v>945</v>
      </c>
      <c r="E12" s="54"/>
      <c r="F12" s="353"/>
      <c r="G12" t="str">
        <f>C12</f>
        <v>Q1.2</v>
      </c>
      <c r="H12" t="s">
        <v>343</v>
      </c>
      <c r="I12"/>
      <c r="J12"/>
      <c r="K12" s="201"/>
      <c r="L12" s="133"/>
    </row>
    <row r="13" spans="1:15" s="17" customFormat="1" ht="18" customHeight="1" x14ac:dyDescent="0.2">
      <c r="A13" s="129"/>
      <c r="B13" s="63"/>
      <c r="C13" s="19" t="str">
        <f>IF(COUNTIF(K13:K16,TRUE)=0,"incomplete",IF(COUNTIF(K13:K16,TRUE)=1,"","inconsistent"))</f>
        <v/>
      </c>
      <c r="D13" s="18" t="s">
        <v>289</v>
      </c>
      <c r="E13" s="55" t="s">
        <v>948</v>
      </c>
      <c r="F13" s="353"/>
      <c r="G13" s="354"/>
      <c r="H13" s="355"/>
      <c r="I13" s="355"/>
      <c r="J13" s="356"/>
      <c r="K13" s="201" t="b">
        <v>0</v>
      </c>
      <c r="L13" s="133"/>
    </row>
    <row r="14" spans="1:15" s="17" customFormat="1" ht="48.75" customHeight="1" x14ac:dyDescent="0.2">
      <c r="A14" s="129"/>
      <c r="B14" s="62"/>
      <c r="C14" s="18"/>
      <c r="D14" s="47" t="s">
        <v>290</v>
      </c>
      <c r="E14" s="56" t="s">
        <v>949</v>
      </c>
      <c r="F14" s="353"/>
      <c r="G14" s="357"/>
      <c r="H14" s="358"/>
      <c r="I14" s="358"/>
      <c r="J14" s="359"/>
      <c r="K14" s="201" t="b">
        <v>0</v>
      </c>
      <c r="L14" s="133"/>
    </row>
    <row r="15" spans="1:15" s="17" customFormat="1" ht="45" x14ac:dyDescent="0.2">
      <c r="A15" s="129"/>
      <c r="B15" s="62"/>
      <c r="C15" s="18"/>
      <c r="D15" s="18" t="s">
        <v>291</v>
      </c>
      <c r="E15" s="52" t="s">
        <v>950</v>
      </c>
      <c r="F15" s="353"/>
      <c r="G15" s="357"/>
      <c r="H15" s="358"/>
      <c r="I15" s="358"/>
      <c r="J15" s="359"/>
      <c r="K15" s="201" t="b">
        <v>0</v>
      </c>
      <c r="L15" s="133"/>
    </row>
    <row r="16" spans="1:15" s="17" customFormat="1" ht="31" thickBot="1" x14ac:dyDescent="0.25">
      <c r="A16" s="129"/>
      <c r="B16" s="64"/>
      <c r="C16" s="58"/>
      <c r="D16" s="59" t="s">
        <v>292</v>
      </c>
      <c r="E16" s="60" t="s">
        <v>951</v>
      </c>
      <c r="F16" s="353"/>
      <c r="G16" s="360"/>
      <c r="H16" s="361"/>
      <c r="I16" s="361"/>
      <c r="J16" s="362"/>
      <c r="K16" s="201" t="b">
        <v>1</v>
      </c>
      <c r="L16" s="133"/>
    </row>
    <row r="17" spans="1:12" ht="16" thickBot="1" x14ac:dyDescent="0.25"/>
    <row r="18" spans="1:12" s="17" customFormat="1" x14ac:dyDescent="0.2">
      <c r="A18" s="129"/>
      <c r="B18" s="299" t="s">
        <v>946</v>
      </c>
      <c r="C18" s="50"/>
      <c r="D18" s="50"/>
      <c r="E18" s="51"/>
      <c r="F18" s="353" t="str">
        <f>B18</f>
        <v xml:space="preserve">Dodržování předpisů 
 </v>
      </c>
      <c r="G18"/>
      <c r="H18"/>
      <c r="I18"/>
      <c r="J18"/>
      <c r="K18" s="201"/>
      <c r="L18" s="133"/>
    </row>
    <row r="19" spans="1:12" x14ac:dyDescent="0.2">
      <c r="B19" s="62"/>
      <c r="C19" s="18"/>
      <c r="D19" s="18"/>
      <c r="E19" s="52" t="s">
        <v>342</v>
      </c>
      <c r="F19" s="353"/>
      <c r="G19"/>
      <c r="H19"/>
      <c r="I19"/>
      <c r="J19"/>
    </row>
    <row r="20" spans="1:12" s="17" customFormat="1" ht="24" customHeight="1" x14ac:dyDescent="0.2">
      <c r="A20" s="129"/>
      <c r="B20" s="62"/>
      <c r="C20" s="18" t="s">
        <v>18</v>
      </c>
      <c r="D20" s="44" t="s">
        <v>947</v>
      </c>
      <c r="E20" s="52"/>
      <c r="F20" s="353"/>
      <c r="G20" t="str">
        <f>C20</f>
        <v>Q1.3</v>
      </c>
      <c r="H20" t="s">
        <v>343</v>
      </c>
      <c r="I20"/>
      <c r="J20"/>
      <c r="K20" s="201"/>
      <c r="L20" s="133"/>
    </row>
    <row r="21" spans="1:12" s="17" customFormat="1" x14ac:dyDescent="0.2">
      <c r="A21" s="129"/>
      <c r="B21" s="63"/>
      <c r="C21" s="19" t="str">
        <f>IF(COUNTIF(K21:K24,TRUE)=0,"incomplete",IF(COUNTIF(K21:K24,TRUE)=1,"","inconsistent"))</f>
        <v/>
      </c>
      <c r="D21" s="18" t="s">
        <v>289</v>
      </c>
      <c r="E21" s="55" t="s">
        <v>952</v>
      </c>
      <c r="F21" s="353"/>
      <c r="G21" s="354"/>
      <c r="H21" s="355"/>
      <c r="I21" s="355"/>
      <c r="J21" s="356"/>
      <c r="K21" s="201" t="b">
        <v>0</v>
      </c>
      <c r="L21" s="133"/>
    </row>
    <row r="22" spans="1:12" s="17" customFormat="1" ht="74.5" customHeight="1" x14ac:dyDescent="0.2">
      <c r="A22" s="129"/>
      <c r="B22" s="62"/>
      <c r="C22" s="18"/>
      <c r="D22" s="47" t="s">
        <v>290</v>
      </c>
      <c r="E22" s="56" t="s">
        <v>953</v>
      </c>
      <c r="F22" s="353"/>
      <c r="G22" s="357"/>
      <c r="H22" s="358"/>
      <c r="I22" s="358"/>
      <c r="J22" s="359"/>
      <c r="K22" s="201" t="b">
        <v>0</v>
      </c>
      <c r="L22" s="133"/>
    </row>
    <row r="23" spans="1:12" s="17" customFormat="1" x14ac:dyDescent="0.2">
      <c r="A23" s="129"/>
      <c r="B23" s="62"/>
      <c r="C23" s="18"/>
      <c r="D23" s="18" t="s">
        <v>291</v>
      </c>
      <c r="E23" s="55" t="s">
        <v>954</v>
      </c>
      <c r="F23" s="353"/>
      <c r="G23" s="357"/>
      <c r="H23" s="358"/>
      <c r="I23" s="358"/>
      <c r="J23" s="359"/>
      <c r="K23" s="201" t="b">
        <v>1</v>
      </c>
      <c r="L23" s="133"/>
    </row>
    <row r="24" spans="1:12" s="17" customFormat="1" ht="31" thickBot="1" x14ac:dyDescent="0.25">
      <c r="A24" s="129"/>
      <c r="B24" s="64"/>
      <c r="C24" s="58"/>
      <c r="D24" s="59" t="s">
        <v>292</v>
      </c>
      <c r="E24" s="60" t="s">
        <v>955</v>
      </c>
      <c r="F24" s="353"/>
      <c r="G24" s="360"/>
      <c r="H24" s="361"/>
      <c r="I24" s="361"/>
      <c r="J24" s="362"/>
      <c r="K24" s="201" t="b">
        <v>0</v>
      </c>
      <c r="L24" s="133"/>
    </row>
    <row r="25" spans="1:12" s="17" customFormat="1" ht="16" thickBot="1" x14ac:dyDescent="0.25">
      <c r="A25" s="129"/>
      <c r="B25" s="129"/>
      <c r="C25" s="134"/>
      <c r="D25" s="134"/>
      <c r="E25" s="135"/>
      <c r="F25" s="129"/>
      <c r="G25" s="129"/>
      <c r="H25" s="129"/>
      <c r="I25" s="129"/>
      <c r="J25" s="129"/>
      <c r="K25" s="201"/>
      <c r="L25" s="133"/>
    </row>
    <row r="26" spans="1:12" s="17" customFormat="1" x14ac:dyDescent="0.2">
      <c r="A26" s="129"/>
      <c r="B26" s="61" t="s">
        <v>956</v>
      </c>
      <c r="C26" s="50"/>
      <c r="D26" s="50"/>
      <c r="E26" s="51"/>
      <c r="F26" s="353" t="str">
        <f>B26</f>
        <v>Struktura řízení (managmentu)</v>
      </c>
      <c r="G26"/>
      <c r="H26"/>
      <c r="I26"/>
      <c r="J26"/>
      <c r="K26" s="201"/>
      <c r="L26" s="133"/>
    </row>
    <row r="27" spans="1:12" s="17" customFormat="1" x14ac:dyDescent="0.2">
      <c r="A27" s="129"/>
      <c r="B27" s="62"/>
      <c r="C27" s="18"/>
      <c r="D27" s="18"/>
      <c r="E27" s="52" t="s">
        <v>342</v>
      </c>
      <c r="F27" s="353"/>
      <c r="G27"/>
      <c r="H27"/>
      <c r="I27"/>
      <c r="J27"/>
      <c r="K27" s="201"/>
      <c r="L27" s="133"/>
    </row>
    <row r="28" spans="1:12" s="17" customFormat="1" ht="38.25" customHeight="1" x14ac:dyDescent="0.2">
      <c r="A28" s="129"/>
      <c r="B28" s="62"/>
      <c r="C28" s="18" t="s">
        <v>19</v>
      </c>
      <c r="D28" s="307" t="s">
        <v>957</v>
      </c>
      <c r="E28" s="352"/>
      <c r="F28" s="353"/>
      <c r="G28" t="str">
        <f>C28</f>
        <v>Q1.4</v>
      </c>
      <c r="H28" t="s">
        <v>343</v>
      </c>
      <c r="I28"/>
      <c r="J28"/>
      <c r="K28" s="201"/>
      <c r="L28" s="133"/>
    </row>
    <row r="29" spans="1:12" s="17" customFormat="1" ht="30" x14ac:dyDescent="0.2">
      <c r="A29" s="129"/>
      <c r="B29" s="63"/>
      <c r="C29" s="19" t="str">
        <f>IF(COUNTIF(K29:K32,TRUE)=0,"incomplete",IF(COUNTIF(K29:K32,TRUE)=1,"","inconsistent"))</f>
        <v/>
      </c>
      <c r="D29" s="18" t="s">
        <v>289</v>
      </c>
      <c r="E29" s="52" t="s">
        <v>958</v>
      </c>
      <c r="F29" s="353"/>
      <c r="G29" s="354"/>
      <c r="H29" s="355"/>
      <c r="I29" s="355"/>
      <c r="J29" s="356"/>
      <c r="K29" s="201" t="b">
        <v>0</v>
      </c>
      <c r="L29" s="133"/>
    </row>
    <row r="30" spans="1:12" s="17" customFormat="1" ht="45" x14ac:dyDescent="0.2">
      <c r="A30" s="129"/>
      <c r="B30" s="62"/>
      <c r="C30" s="18"/>
      <c r="D30" s="47" t="s">
        <v>290</v>
      </c>
      <c r="E30" s="56" t="s">
        <v>959</v>
      </c>
      <c r="F30" s="353"/>
      <c r="G30" s="357"/>
      <c r="H30" s="358"/>
      <c r="I30" s="358"/>
      <c r="J30" s="359"/>
      <c r="K30" s="201" t="b">
        <v>0</v>
      </c>
      <c r="L30" s="133"/>
    </row>
    <row r="31" spans="1:12" s="17" customFormat="1" ht="45" x14ac:dyDescent="0.2">
      <c r="A31" s="129"/>
      <c r="B31" s="62"/>
      <c r="C31" s="18"/>
      <c r="D31" s="18" t="s">
        <v>291</v>
      </c>
      <c r="E31" s="52" t="s">
        <v>960</v>
      </c>
      <c r="F31" s="353"/>
      <c r="G31" s="357"/>
      <c r="H31" s="358"/>
      <c r="I31" s="358"/>
      <c r="J31" s="359"/>
      <c r="K31" s="201" t="b">
        <v>0</v>
      </c>
      <c r="L31" s="133"/>
    </row>
    <row r="32" spans="1:12" s="17" customFormat="1" ht="45" x14ac:dyDescent="0.2">
      <c r="A32" s="129"/>
      <c r="B32" s="62"/>
      <c r="C32" s="18"/>
      <c r="D32" s="47" t="s">
        <v>292</v>
      </c>
      <c r="E32" s="56" t="s">
        <v>961</v>
      </c>
      <c r="F32" s="353"/>
      <c r="G32" s="360"/>
      <c r="H32" s="361"/>
      <c r="I32" s="361"/>
      <c r="J32" s="362"/>
      <c r="K32" s="201" t="b">
        <v>1</v>
      </c>
      <c r="L32" s="133"/>
    </row>
    <row r="33" spans="1:12" s="17" customFormat="1" x14ac:dyDescent="0.2">
      <c r="A33" s="129"/>
      <c r="B33" s="62"/>
      <c r="C33" s="18"/>
      <c r="D33" s="18"/>
      <c r="E33" s="52" t="s">
        <v>342</v>
      </c>
      <c r="F33" s="353"/>
      <c r="G33"/>
      <c r="H33"/>
      <c r="I33"/>
      <c r="J33"/>
      <c r="K33" s="201"/>
      <c r="L33" s="133"/>
    </row>
    <row r="34" spans="1:12" s="17" customFormat="1" ht="31.25" customHeight="1" x14ac:dyDescent="0.2">
      <c r="A34" s="129"/>
      <c r="B34" s="62"/>
      <c r="C34" s="18" t="s">
        <v>20</v>
      </c>
      <c r="D34" s="307" t="s">
        <v>962</v>
      </c>
      <c r="E34" s="352"/>
      <c r="F34" s="353"/>
      <c r="G34" t="str">
        <f>C34</f>
        <v>Q1.5</v>
      </c>
      <c r="H34" t="s">
        <v>343</v>
      </c>
      <c r="I34"/>
      <c r="J34"/>
      <c r="K34" s="201"/>
      <c r="L34" s="133"/>
    </row>
    <row r="35" spans="1:12" s="17" customFormat="1" x14ac:dyDescent="0.2">
      <c r="A35" s="129"/>
      <c r="B35" s="63"/>
      <c r="C35" s="19" t="str">
        <f>IF(COUNTIF(K35:K38,TRUE)=0,"incomplete",IF(COUNTIF(K35:K38,TRUE)=1,"","inconsistent"))</f>
        <v/>
      </c>
      <c r="D35" s="18" t="s">
        <v>289</v>
      </c>
      <c r="E35" s="52" t="s">
        <v>963</v>
      </c>
      <c r="F35" s="353"/>
      <c r="G35" s="354"/>
      <c r="H35" s="355"/>
      <c r="I35" s="355"/>
      <c r="J35" s="356"/>
      <c r="K35" s="201" t="b">
        <v>0</v>
      </c>
      <c r="L35" s="133"/>
    </row>
    <row r="36" spans="1:12" s="17" customFormat="1" ht="30" x14ac:dyDescent="0.2">
      <c r="A36" s="129"/>
      <c r="B36" s="62"/>
      <c r="C36" s="18"/>
      <c r="D36" s="47" t="s">
        <v>290</v>
      </c>
      <c r="E36" s="56" t="s">
        <v>964</v>
      </c>
      <c r="F36" s="353"/>
      <c r="G36" s="357"/>
      <c r="H36" s="358"/>
      <c r="I36" s="358"/>
      <c r="J36" s="359"/>
      <c r="K36" s="201" t="b">
        <v>0</v>
      </c>
      <c r="L36" s="133"/>
    </row>
    <row r="37" spans="1:12" s="17" customFormat="1" ht="47.25" customHeight="1" x14ac:dyDescent="0.2">
      <c r="A37" s="129"/>
      <c r="B37" s="62"/>
      <c r="C37" s="18"/>
      <c r="D37" s="18" t="s">
        <v>291</v>
      </c>
      <c r="E37" s="52" t="s">
        <v>965</v>
      </c>
      <c r="F37" s="353"/>
      <c r="G37" s="357"/>
      <c r="H37" s="358"/>
      <c r="I37" s="358"/>
      <c r="J37" s="359"/>
      <c r="K37" s="201" t="b">
        <v>1</v>
      </c>
      <c r="L37" s="133"/>
    </row>
    <row r="38" spans="1:12" s="17" customFormat="1" ht="30" x14ac:dyDescent="0.2">
      <c r="A38" s="129"/>
      <c r="B38" s="62"/>
      <c r="C38" s="18"/>
      <c r="D38" s="47" t="s">
        <v>292</v>
      </c>
      <c r="E38" s="53" t="s">
        <v>966</v>
      </c>
      <c r="F38" s="353"/>
      <c r="G38" s="360"/>
      <c r="H38" s="361"/>
      <c r="I38" s="361"/>
      <c r="J38" s="362"/>
      <c r="K38" s="201" t="b">
        <v>0</v>
      </c>
      <c r="L38" s="133"/>
    </row>
    <row r="39" spans="1:12" x14ac:dyDescent="0.2">
      <c r="B39" s="62"/>
      <c r="C39" s="18"/>
      <c r="D39" s="18"/>
      <c r="E39" s="52" t="s">
        <v>342</v>
      </c>
      <c r="F39" s="353"/>
      <c r="G39"/>
      <c r="H39"/>
      <c r="I39"/>
      <c r="J39"/>
    </row>
    <row r="40" spans="1:12" s="17" customFormat="1" ht="30.5" customHeight="1" x14ac:dyDescent="0.2">
      <c r="A40" s="129"/>
      <c r="B40" s="62"/>
      <c r="C40" s="18" t="s">
        <v>21</v>
      </c>
      <c r="D40" s="307" t="s">
        <v>967</v>
      </c>
      <c r="E40" s="352"/>
      <c r="F40" s="353"/>
      <c r="G40" t="str">
        <f>C40</f>
        <v>Q1.6</v>
      </c>
      <c r="H40" t="s">
        <v>343</v>
      </c>
      <c r="I40"/>
      <c r="J40"/>
      <c r="K40" s="201"/>
      <c r="L40" s="133"/>
    </row>
    <row r="41" spans="1:12" s="17" customFormat="1" x14ac:dyDescent="0.2">
      <c r="A41" s="129"/>
      <c r="B41" s="63"/>
      <c r="C41" s="19" t="str">
        <f>IF(COUNTIF(K41:K44,TRUE)=0,"incomplete",IF(COUNTIF(K41:K44,TRUE)=1,"","inconsistent"))</f>
        <v/>
      </c>
      <c r="D41" s="18" t="s">
        <v>289</v>
      </c>
      <c r="E41" s="52" t="s">
        <v>968</v>
      </c>
      <c r="F41" s="353"/>
      <c r="G41" s="354"/>
      <c r="H41" s="355"/>
      <c r="I41" s="355"/>
      <c r="J41" s="356"/>
      <c r="K41" s="201" t="b">
        <v>0</v>
      </c>
      <c r="L41" s="133"/>
    </row>
    <row r="42" spans="1:12" s="17" customFormat="1" ht="30" x14ac:dyDescent="0.2">
      <c r="A42" s="129"/>
      <c r="B42" s="62"/>
      <c r="C42" s="18"/>
      <c r="D42" s="47" t="s">
        <v>290</v>
      </c>
      <c r="E42" s="53" t="s">
        <v>969</v>
      </c>
      <c r="F42" s="353"/>
      <c r="G42" s="357"/>
      <c r="H42" s="358"/>
      <c r="I42" s="358"/>
      <c r="J42" s="359"/>
      <c r="K42" s="201" t="b">
        <v>0</v>
      </c>
      <c r="L42" s="133"/>
    </row>
    <row r="43" spans="1:12" s="17" customFormat="1" ht="19.5" customHeight="1" x14ac:dyDescent="0.2">
      <c r="A43" s="129"/>
      <c r="B43" s="62"/>
      <c r="C43" s="18"/>
      <c r="D43" s="18" t="s">
        <v>291</v>
      </c>
      <c r="E43" s="55" t="s">
        <v>970</v>
      </c>
      <c r="F43" s="353"/>
      <c r="G43" s="357"/>
      <c r="H43" s="358"/>
      <c r="I43" s="358"/>
      <c r="J43" s="359"/>
      <c r="K43" s="201" t="b">
        <v>1</v>
      </c>
      <c r="L43" s="133"/>
    </row>
    <row r="44" spans="1:12" s="17" customFormat="1" x14ac:dyDescent="0.2">
      <c r="A44" s="129"/>
      <c r="B44" s="62"/>
      <c r="C44" s="18"/>
      <c r="D44" s="47" t="s">
        <v>292</v>
      </c>
      <c r="E44" s="53" t="s">
        <v>971</v>
      </c>
      <c r="F44" s="353"/>
      <c r="G44" s="360"/>
      <c r="H44" s="361"/>
      <c r="I44" s="361"/>
      <c r="J44" s="362"/>
      <c r="K44" s="201" t="b">
        <v>0</v>
      </c>
      <c r="L44" s="133"/>
    </row>
    <row r="45" spans="1:12" x14ac:dyDescent="0.2">
      <c r="B45" s="62"/>
      <c r="C45" s="18"/>
      <c r="D45" s="18"/>
      <c r="E45" s="52" t="s">
        <v>342</v>
      </c>
      <c r="F45" s="353"/>
      <c r="G45"/>
      <c r="H45"/>
      <c r="I45"/>
      <c r="J45"/>
    </row>
    <row r="46" spans="1:12" s="17" customFormat="1" ht="27.75" customHeight="1" x14ac:dyDescent="0.2">
      <c r="A46" s="129"/>
      <c r="B46" s="62"/>
      <c r="C46" s="18" t="s">
        <v>22</v>
      </c>
      <c r="D46" s="307" t="s">
        <v>972</v>
      </c>
      <c r="E46" s="352"/>
      <c r="F46" s="353"/>
      <c r="G46" t="str">
        <f>C46</f>
        <v>Q1.7</v>
      </c>
      <c r="H46" t="s">
        <v>343</v>
      </c>
      <c r="I46"/>
      <c r="J46"/>
      <c r="K46" s="201"/>
      <c r="L46" s="133"/>
    </row>
    <row r="47" spans="1:12" s="17" customFormat="1" x14ac:dyDescent="0.2">
      <c r="A47" s="129"/>
      <c r="B47" s="63"/>
      <c r="C47" s="19" t="str">
        <f>IF(COUNTIF(K47:K50,TRUE)=0,"incomplete",IF(COUNTIF(K47:K50,TRUE)=1,"","inconsistent"))</f>
        <v/>
      </c>
      <c r="D47" s="18" t="s">
        <v>289</v>
      </c>
      <c r="E47" s="52" t="s">
        <v>973</v>
      </c>
      <c r="F47" s="353"/>
      <c r="G47" s="354"/>
      <c r="H47" s="355"/>
      <c r="I47" s="355"/>
      <c r="J47" s="356"/>
      <c r="K47" s="201" t="b">
        <v>0</v>
      </c>
      <c r="L47" s="133"/>
    </row>
    <row r="48" spans="1:12" s="17" customFormat="1" ht="30" x14ac:dyDescent="0.2">
      <c r="A48" s="129"/>
      <c r="B48" s="62"/>
      <c r="C48" s="18"/>
      <c r="D48" s="47" t="s">
        <v>290</v>
      </c>
      <c r="E48" s="53" t="s">
        <v>974</v>
      </c>
      <c r="F48" s="353"/>
      <c r="G48" s="357"/>
      <c r="H48" s="358"/>
      <c r="I48" s="358"/>
      <c r="J48" s="359"/>
      <c r="K48" s="201" t="b">
        <v>0</v>
      </c>
      <c r="L48" s="133"/>
    </row>
    <row r="49" spans="1:12" s="17" customFormat="1" ht="45" x14ac:dyDescent="0.2">
      <c r="A49" s="129"/>
      <c r="B49" s="62"/>
      <c r="C49" s="18"/>
      <c r="D49" s="18" t="s">
        <v>291</v>
      </c>
      <c r="E49" s="52" t="s">
        <v>975</v>
      </c>
      <c r="F49" s="353"/>
      <c r="G49" s="357"/>
      <c r="H49" s="358"/>
      <c r="I49" s="358"/>
      <c r="J49" s="359"/>
      <c r="K49" s="201" t="b">
        <v>0</v>
      </c>
      <c r="L49" s="133"/>
    </row>
    <row r="50" spans="1:12" s="17" customFormat="1" ht="61" thickBot="1" x14ac:dyDescent="0.25">
      <c r="A50" s="129"/>
      <c r="B50" s="64"/>
      <c r="C50" s="58"/>
      <c r="D50" s="59" t="s">
        <v>292</v>
      </c>
      <c r="E50" s="65" t="s">
        <v>976</v>
      </c>
      <c r="F50" s="353"/>
      <c r="G50" s="360"/>
      <c r="H50" s="361"/>
      <c r="I50" s="361"/>
      <c r="J50" s="362"/>
      <c r="K50" s="201" t="b">
        <v>1</v>
      </c>
      <c r="L50" s="133"/>
    </row>
    <row r="51" spans="1:12" s="17" customFormat="1" ht="16" thickBot="1" x14ac:dyDescent="0.25">
      <c r="A51" s="129"/>
      <c r="B51" s="129"/>
      <c r="C51" s="134"/>
      <c r="D51" s="134"/>
      <c r="E51" s="135"/>
      <c r="F51" s="129"/>
      <c r="G51" s="129"/>
      <c r="H51" s="129"/>
      <c r="I51" s="129"/>
      <c r="J51" s="129"/>
      <c r="K51" s="201"/>
      <c r="L51" s="133"/>
    </row>
    <row r="52" spans="1:12" s="17" customFormat="1" x14ac:dyDescent="0.2">
      <c r="A52" s="129"/>
      <c r="B52" s="61" t="s">
        <v>977</v>
      </c>
      <c r="C52" s="50"/>
      <c r="D52" s="50"/>
      <c r="E52" s="51"/>
      <c r="F52" s="353" t="str">
        <f>B52</f>
        <v>Zabezpečení zlepšování</v>
      </c>
      <c r="G52"/>
      <c r="H52"/>
      <c r="I52"/>
      <c r="J52"/>
      <c r="K52" s="201"/>
      <c r="L52" s="133"/>
    </row>
    <row r="53" spans="1:12" x14ac:dyDescent="0.2">
      <c r="B53" s="62"/>
      <c r="C53" s="18"/>
      <c r="D53" s="18"/>
      <c r="E53" s="52" t="s">
        <v>342</v>
      </c>
      <c r="F53" s="353"/>
      <c r="G53"/>
      <c r="H53"/>
      <c r="I53"/>
      <c r="J53"/>
    </row>
    <row r="54" spans="1:12" s="17" customFormat="1" ht="32.25" customHeight="1" x14ac:dyDescent="0.2">
      <c r="A54" s="129"/>
      <c r="B54" s="62"/>
      <c r="C54" s="18" t="s">
        <v>23</v>
      </c>
      <c r="D54" s="307" t="s">
        <v>978</v>
      </c>
      <c r="E54" s="352"/>
      <c r="F54" s="353"/>
      <c r="G54" t="str">
        <f>C54</f>
        <v>Q1.8</v>
      </c>
      <c r="H54" t="s">
        <v>343</v>
      </c>
      <c r="I54"/>
      <c r="J54"/>
      <c r="K54" s="201"/>
      <c r="L54" s="133"/>
    </row>
    <row r="55" spans="1:12" s="17" customFormat="1" x14ac:dyDescent="0.2">
      <c r="A55" s="129"/>
      <c r="B55" s="63"/>
      <c r="C55" s="19" t="str">
        <f>IF(COUNTIF(K55:K58,TRUE)=0,"incomplete",IF(COUNTIF(K55:K58,TRUE)=1,"","inconsistent"))</f>
        <v/>
      </c>
      <c r="D55" s="18" t="s">
        <v>289</v>
      </c>
      <c r="E55" s="52" t="s">
        <v>979</v>
      </c>
      <c r="F55" s="353"/>
      <c r="G55" s="354"/>
      <c r="H55" s="355"/>
      <c r="I55" s="355"/>
      <c r="J55" s="356"/>
      <c r="K55" s="201" t="b">
        <v>0</v>
      </c>
      <c r="L55" s="133"/>
    </row>
    <row r="56" spans="1:12" s="17" customFormat="1" x14ac:dyDescent="0.2">
      <c r="A56" s="129"/>
      <c r="B56" s="62"/>
      <c r="C56" s="18"/>
      <c r="D56" s="47" t="s">
        <v>290</v>
      </c>
      <c r="E56" s="56" t="s">
        <v>980</v>
      </c>
      <c r="F56" s="353"/>
      <c r="G56" s="357"/>
      <c r="H56" s="358"/>
      <c r="I56" s="358"/>
      <c r="J56" s="359"/>
      <c r="K56" s="201" t="b">
        <v>0</v>
      </c>
      <c r="L56" s="133"/>
    </row>
    <row r="57" spans="1:12" s="17" customFormat="1" ht="60" x14ac:dyDescent="0.2">
      <c r="A57" s="129"/>
      <c r="B57" s="62"/>
      <c r="C57" s="18"/>
      <c r="D57" s="18" t="s">
        <v>291</v>
      </c>
      <c r="E57" s="55" t="s">
        <v>981</v>
      </c>
      <c r="F57" s="353"/>
      <c r="G57" s="357"/>
      <c r="H57" s="358"/>
      <c r="I57" s="358"/>
      <c r="J57" s="359"/>
      <c r="K57" s="201" t="b">
        <v>1</v>
      </c>
      <c r="L57" s="133"/>
    </row>
    <row r="58" spans="1:12" s="17" customFormat="1" ht="90" x14ac:dyDescent="0.2">
      <c r="A58" s="129"/>
      <c r="B58" s="62"/>
      <c r="C58" s="18"/>
      <c r="D58" s="47" t="s">
        <v>292</v>
      </c>
      <c r="E58" s="53" t="s">
        <v>982</v>
      </c>
      <c r="F58" s="353"/>
      <c r="G58" s="360"/>
      <c r="H58" s="361"/>
      <c r="I58" s="361"/>
      <c r="J58" s="362"/>
      <c r="K58" s="201" t="b">
        <v>0</v>
      </c>
      <c r="L58" s="133"/>
    </row>
    <row r="59" spans="1:12" x14ac:dyDescent="0.2">
      <c r="B59" s="62"/>
      <c r="C59" s="18"/>
      <c r="D59" s="18"/>
      <c r="E59" s="52" t="s">
        <v>342</v>
      </c>
      <c r="F59" s="353"/>
      <c r="G59"/>
      <c r="H59"/>
      <c r="I59"/>
      <c r="J59"/>
    </row>
    <row r="60" spans="1:12" s="17" customFormat="1" x14ac:dyDescent="0.2">
      <c r="A60" s="129"/>
      <c r="B60" s="62"/>
      <c r="C60" s="18" t="s">
        <v>24</v>
      </c>
      <c r="D60" s="44" t="s">
        <v>983</v>
      </c>
      <c r="E60" s="52"/>
      <c r="F60" s="353"/>
      <c r="G60" t="str">
        <f>C60</f>
        <v>Q1.9</v>
      </c>
      <c r="H60" t="s">
        <v>343</v>
      </c>
      <c r="I60"/>
      <c r="J60"/>
      <c r="K60" s="201"/>
      <c r="L60" s="133"/>
    </row>
    <row r="61" spans="1:12" s="17" customFormat="1" ht="30" x14ac:dyDescent="0.2">
      <c r="A61" s="129"/>
      <c r="B61" s="63"/>
      <c r="C61" s="19" t="str">
        <f>IF(COUNTIF(K61:K64,TRUE)=0,"incomplete",IF(COUNTIF(K61:K64,TRUE)=1,"","inconsistent"))</f>
        <v/>
      </c>
      <c r="D61" s="18" t="s">
        <v>289</v>
      </c>
      <c r="E61" s="52" t="s">
        <v>984</v>
      </c>
      <c r="F61" s="353"/>
      <c r="G61" s="354"/>
      <c r="H61" s="355"/>
      <c r="I61" s="355"/>
      <c r="J61" s="356"/>
      <c r="K61" s="201" t="b">
        <v>0</v>
      </c>
      <c r="L61" s="133"/>
    </row>
    <row r="62" spans="1:12" s="17" customFormat="1" ht="59.5" customHeight="1" x14ac:dyDescent="0.2">
      <c r="A62" s="129"/>
      <c r="B62" s="62"/>
      <c r="C62" s="18"/>
      <c r="D62" s="47" t="s">
        <v>290</v>
      </c>
      <c r="E62" s="56" t="s">
        <v>985</v>
      </c>
      <c r="F62" s="353"/>
      <c r="G62" s="357"/>
      <c r="H62" s="358"/>
      <c r="I62" s="358"/>
      <c r="J62" s="359"/>
      <c r="K62" s="201" t="b">
        <v>0</v>
      </c>
      <c r="L62" s="133"/>
    </row>
    <row r="63" spans="1:12" s="17" customFormat="1" ht="45" x14ac:dyDescent="0.2">
      <c r="A63" s="129"/>
      <c r="B63" s="62"/>
      <c r="C63" s="18"/>
      <c r="D63" s="18" t="s">
        <v>291</v>
      </c>
      <c r="E63" s="52" t="s">
        <v>986</v>
      </c>
      <c r="F63" s="353"/>
      <c r="G63" s="357"/>
      <c r="H63" s="358"/>
      <c r="I63" s="358"/>
      <c r="J63" s="359"/>
      <c r="K63" s="201" t="b">
        <v>0</v>
      </c>
      <c r="L63" s="133"/>
    </row>
    <row r="64" spans="1:12" s="17" customFormat="1" ht="60" x14ac:dyDescent="0.2">
      <c r="A64" s="129"/>
      <c r="B64" s="62"/>
      <c r="C64" s="18"/>
      <c r="D64" s="47" t="s">
        <v>292</v>
      </c>
      <c r="E64" s="94" t="s">
        <v>987</v>
      </c>
      <c r="F64" s="353"/>
      <c r="G64" s="360"/>
      <c r="H64" s="361"/>
      <c r="I64" s="361"/>
      <c r="J64" s="362"/>
      <c r="K64" s="201" t="b">
        <v>1</v>
      </c>
      <c r="L64" s="133"/>
    </row>
    <row r="65" spans="1:12" x14ac:dyDescent="0.2">
      <c r="B65" s="62"/>
      <c r="C65" s="18"/>
      <c r="D65" s="18"/>
      <c r="E65" s="52" t="s">
        <v>342</v>
      </c>
      <c r="F65" s="353"/>
      <c r="G65"/>
      <c r="H65"/>
      <c r="I65"/>
      <c r="J65"/>
    </row>
    <row r="66" spans="1:12" s="17" customFormat="1" ht="21" customHeight="1" x14ac:dyDescent="0.2">
      <c r="A66" s="129"/>
      <c r="B66" s="62"/>
      <c r="C66" s="18" t="s">
        <v>25</v>
      </c>
      <c r="D66" s="44" t="s">
        <v>988</v>
      </c>
      <c r="E66" s="52"/>
      <c r="F66" s="353"/>
      <c r="G66" t="str">
        <f>C66</f>
        <v>Q1.10</v>
      </c>
      <c r="H66" t="s">
        <v>343</v>
      </c>
      <c r="I66"/>
      <c r="J66"/>
      <c r="K66" s="201"/>
      <c r="L66" s="133"/>
    </row>
    <row r="67" spans="1:12" s="17" customFormat="1" ht="17.25" customHeight="1" x14ac:dyDescent="0.2">
      <c r="A67" s="129"/>
      <c r="B67" s="63"/>
      <c r="C67" s="19" t="str">
        <f>IF(COUNTIF(K67:K70,TRUE)=0,"incomplete",IF(COUNTIF(K67:K70,TRUE)=1,"","inconsistent"))</f>
        <v/>
      </c>
      <c r="D67" s="18" t="s">
        <v>289</v>
      </c>
      <c r="E67" s="55" t="s">
        <v>989</v>
      </c>
      <c r="F67" s="353"/>
      <c r="G67" s="354"/>
      <c r="H67" s="355"/>
      <c r="I67" s="355"/>
      <c r="J67" s="356"/>
      <c r="K67" s="201" t="b">
        <v>0</v>
      </c>
      <c r="L67" s="133"/>
    </row>
    <row r="68" spans="1:12" s="17" customFormat="1" x14ac:dyDescent="0.2">
      <c r="A68" s="129"/>
      <c r="B68" s="62"/>
      <c r="C68" s="18"/>
      <c r="D68" s="47" t="s">
        <v>290</v>
      </c>
      <c r="E68" s="53" t="s">
        <v>990</v>
      </c>
      <c r="F68" s="353"/>
      <c r="G68" s="357"/>
      <c r="H68" s="358"/>
      <c r="I68" s="358"/>
      <c r="J68" s="359"/>
      <c r="K68" s="201" t="b">
        <v>0</v>
      </c>
      <c r="L68" s="133"/>
    </row>
    <row r="69" spans="1:12" s="17" customFormat="1" ht="56.25" customHeight="1" x14ac:dyDescent="0.2">
      <c r="A69" s="129"/>
      <c r="B69" s="62"/>
      <c r="C69" s="18"/>
      <c r="D69" s="18" t="s">
        <v>291</v>
      </c>
      <c r="E69" s="52" t="s">
        <v>991</v>
      </c>
      <c r="F69" s="353"/>
      <c r="G69" s="357"/>
      <c r="H69" s="358"/>
      <c r="I69" s="358"/>
      <c r="J69" s="359"/>
      <c r="K69" s="201" t="b">
        <v>0</v>
      </c>
      <c r="L69" s="133"/>
    </row>
    <row r="70" spans="1:12" s="17" customFormat="1" ht="36" customHeight="1" thickBot="1" x14ac:dyDescent="0.25">
      <c r="A70" s="129"/>
      <c r="B70" s="64"/>
      <c r="C70" s="58"/>
      <c r="D70" s="59" t="s">
        <v>292</v>
      </c>
      <c r="E70" s="65" t="s">
        <v>992</v>
      </c>
      <c r="F70" s="353"/>
      <c r="G70" s="360"/>
      <c r="H70" s="361"/>
      <c r="I70" s="361"/>
      <c r="J70" s="362"/>
      <c r="K70" s="201" t="b">
        <v>1</v>
      </c>
      <c r="L70" s="133"/>
    </row>
    <row r="71" spans="1:12" ht="16" thickBot="1" x14ac:dyDescent="0.25"/>
    <row r="72" spans="1:12" x14ac:dyDescent="0.2">
      <c r="B72" s="116" t="s">
        <v>993</v>
      </c>
      <c r="C72" s="50"/>
      <c r="D72" s="50"/>
      <c r="E72" s="51"/>
      <c r="F72" s="353" t="str">
        <f>B72</f>
        <v>Zdroje, školení a zapojení zaměstnanců</v>
      </c>
      <c r="G72"/>
      <c r="H72"/>
      <c r="I72"/>
      <c r="J72"/>
    </row>
    <row r="73" spans="1:12" x14ac:dyDescent="0.2">
      <c r="B73" s="62"/>
      <c r="C73" s="18"/>
      <c r="D73" s="18"/>
      <c r="E73" s="52" t="s">
        <v>342</v>
      </c>
      <c r="F73" s="353"/>
      <c r="G73"/>
      <c r="H73"/>
      <c r="I73"/>
      <c r="J73"/>
    </row>
    <row r="74" spans="1:12" ht="49.5" customHeight="1" x14ac:dyDescent="0.2">
      <c r="B74" s="62"/>
      <c r="C74" s="18" t="s">
        <v>26</v>
      </c>
      <c r="D74" s="307" t="s">
        <v>994</v>
      </c>
      <c r="E74" s="352"/>
      <c r="F74" s="353"/>
      <c r="G74" t="str">
        <f>C74</f>
        <v>Q1.11</v>
      </c>
      <c r="H74" t="s">
        <v>343</v>
      </c>
      <c r="I74"/>
      <c r="J74"/>
    </row>
    <row r="75" spans="1:12" s="17" customFormat="1" x14ac:dyDescent="0.2">
      <c r="A75" s="129"/>
      <c r="B75" s="63"/>
      <c r="C75" s="19" t="str">
        <f>IF(COUNTIF(K75:K78,TRUE)=0,"incomplete",IF(COUNTIF(K75:K78,TRUE)=1,"","inconsistent"))</f>
        <v/>
      </c>
      <c r="D75" s="18" t="s">
        <v>289</v>
      </c>
      <c r="E75" s="52" t="s">
        <v>995</v>
      </c>
      <c r="F75" s="353"/>
      <c r="G75" s="354"/>
      <c r="H75" s="355"/>
      <c r="I75" s="355"/>
      <c r="J75" s="356"/>
      <c r="K75" s="201" t="b">
        <v>0</v>
      </c>
      <c r="L75" s="133"/>
    </row>
    <row r="76" spans="1:12" s="17" customFormat="1" ht="18.75" customHeight="1" x14ac:dyDescent="0.2">
      <c r="A76" s="129"/>
      <c r="B76" s="62"/>
      <c r="C76" s="18"/>
      <c r="D76" s="47" t="s">
        <v>290</v>
      </c>
      <c r="E76" s="56" t="s">
        <v>996</v>
      </c>
      <c r="F76" s="353"/>
      <c r="G76" s="357"/>
      <c r="H76" s="358"/>
      <c r="I76" s="358"/>
      <c r="J76" s="359"/>
      <c r="K76" s="201" t="b">
        <v>0</v>
      </c>
      <c r="L76" s="133"/>
    </row>
    <row r="77" spans="1:12" s="17" customFormat="1" ht="30" x14ac:dyDescent="0.2">
      <c r="A77" s="129"/>
      <c r="B77" s="62"/>
      <c r="C77" s="18"/>
      <c r="D77" s="18" t="s">
        <v>291</v>
      </c>
      <c r="E77" s="52" t="s">
        <v>997</v>
      </c>
      <c r="F77" s="353"/>
      <c r="G77" s="357"/>
      <c r="H77" s="358"/>
      <c r="I77" s="358"/>
      <c r="J77" s="359"/>
      <c r="K77" s="201" t="b">
        <v>0</v>
      </c>
      <c r="L77" s="133"/>
    </row>
    <row r="78" spans="1:12" s="17" customFormat="1" ht="33" customHeight="1" x14ac:dyDescent="0.2">
      <c r="A78" s="129"/>
      <c r="B78" s="62"/>
      <c r="C78" s="18"/>
      <c r="D78" s="47" t="s">
        <v>292</v>
      </c>
      <c r="E78" s="56" t="s">
        <v>998</v>
      </c>
      <c r="F78" s="353"/>
      <c r="G78" s="360"/>
      <c r="H78" s="361"/>
      <c r="I78" s="361"/>
      <c r="J78" s="362"/>
      <c r="K78" s="201" t="b">
        <v>1</v>
      </c>
      <c r="L78" s="133"/>
    </row>
    <row r="79" spans="1:12" x14ac:dyDescent="0.2">
      <c r="B79" s="62"/>
      <c r="C79" s="18"/>
      <c r="D79" s="18"/>
      <c r="E79" s="52" t="s">
        <v>342</v>
      </c>
      <c r="F79" s="353"/>
      <c r="G79"/>
      <c r="H79"/>
      <c r="I79"/>
      <c r="J79"/>
    </row>
    <row r="80" spans="1:12" ht="30" customHeight="1" x14ac:dyDescent="0.2">
      <c r="B80" s="62"/>
      <c r="C80" s="18" t="s">
        <v>27</v>
      </c>
      <c r="D80" s="307" t="s">
        <v>999</v>
      </c>
      <c r="E80" s="352"/>
      <c r="F80" s="353"/>
      <c r="G80" t="str">
        <f>C80</f>
        <v>Q1.12</v>
      </c>
      <c r="H80" t="s">
        <v>343</v>
      </c>
      <c r="I80"/>
      <c r="J80"/>
    </row>
    <row r="81" spans="1:12" s="17" customFormat="1" x14ac:dyDescent="0.2">
      <c r="A81" s="129"/>
      <c r="B81" s="63"/>
      <c r="C81" s="19" t="str">
        <f>IF(COUNTIF(K81:K84,TRUE)=0,"incomplete",IF(COUNTIF(K81:K84,TRUE)=1,"","inconsistent"))</f>
        <v/>
      </c>
      <c r="D81" s="18" t="s">
        <v>289</v>
      </c>
      <c r="E81" s="52" t="s">
        <v>1000</v>
      </c>
      <c r="F81" s="353"/>
      <c r="G81" s="354"/>
      <c r="H81" s="355"/>
      <c r="I81" s="355"/>
      <c r="J81" s="356"/>
      <c r="K81" s="201" t="b">
        <v>0</v>
      </c>
      <c r="L81" s="133"/>
    </row>
    <row r="82" spans="1:12" s="17" customFormat="1" ht="18.75" customHeight="1" x14ac:dyDescent="0.2">
      <c r="A82" s="129"/>
      <c r="B82" s="62"/>
      <c r="C82" s="18"/>
      <c r="D82" s="47" t="s">
        <v>290</v>
      </c>
      <c r="E82" s="53" t="s">
        <v>1001</v>
      </c>
      <c r="F82" s="353"/>
      <c r="G82" s="357"/>
      <c r="H82" s="358"/>
      <c r="I82" s="358"/>
      <c r="J82" s="359"/>
      <c r="K82" s="201" t="b">
        <v>0</v>
      </c>
      <c r="L82" s="133"/>
    </row>
    <row r="83" spans="1:12" s="17" customFormat="1" ht="45" x14ac:dyDescent="0.2">
      <c r="A83" s="129"/>
      <c r="B83" s="62"/>
      <c r="C83" s="18"/>
      <c r="D83" s="18" t="s">
        <v>291</v>
      </c>
      <c r="E83" s="52" t="s">
        <v>1002</v>
      </c>
      <c r="F83" s="353"/>
      <c r="G83" s="357"/>
      <c r="H83" s="358"/>
      <c r="I83" s="358"/>
      <c r="J83" s="359"/>
      <c r="K83" s="201" t="b">
        <v>1</v>
      </c>
      <c r="L83" s="133"/>
    </row>
    <row r="84" spans="1:12" s="17" customFormat="1" ht="33" customHeight="1" x14ac:dyDescent="0.2">
      <c r="A84" s="129"/>
      <c r="B84" s="62"/>
      <c r="C84" s="18"/>
      <c r="D84" s="47" t="s">
        <v>292</v>
      </c>
      <c r="E84" s="56" t="s">
        <v>1003</v>
      </c>
      <c r="F84" s="353"/>
      <c r="G84" s="360"/>
      <c r="H84" s="361"/>
      <c r="I84" s="361"/>
      <c r="J84" s="362"/>
      <c r="K84" s="201" t="b">
        <v>0</v>
      </c>
      <c r="L84" s="133"/>
    </row>
    <row r="85" spans="1:12" x14ac:dyDescent="0.2">
      <c r="B85" s="62"/>
      <c r="C85" s="18"/>
      <c r="D85" s="18"/>
      <c r="E85" s="52" t="s">
        <v>342</v>
      </c>
      <c r="F85" s="353"/>
      <c r="G85"/>
      <c r="H85"/>
      <c r="I85"/>
      <c r="J85"/>
    </row>
    <row r="86" spans="1:12" ht="30.75" customHeight="1" x14ac:dyDescent="0.2">
      <c r="B86" s="62"/>
      <c r="C86" s="18" t="s">
        <v>28</v>
      </c>
      <c r="D86" s="307" t="s">
        <v>1004</v>
      </c>
      <c r="E86" s="352"/>
      <c r="F86" s="353"/>
      <c r="G86" t="str">
        <f>C86</f>
        <v>Q1.13</v>
      </c>
      <c r="H86" t="s">
        <v>343</v>
      </c>
      <c r="I86"/>
      <c r="J86"/>
    </row>
    <row r="87" spans="1:12" s="17" customFormat="1" x14ac:dyDescent="0.2">
      <c r="A87" s="129"/>
      <c r="B87" s="63"/>
      <c r="C87" s="19" t="str">
        <f>IF(COUNTIF(K87:K90,TRUE)=0,"incomplete",IF(COUNTIF(K87:K90,TRUE)=1,"","inconsistent"))</f>
        <v/>
      </c>
      <c r="D87" s="18" t="s">
        <v>289</v>
      </c>
      <c r="E87" s="52" t="s">
        <v>1005</v>
      </c>
      <c r="F87" s="353"/>
      <c r="G87" s="354"/>
      <c r="H87" s="355"/>
      <c r="I87" s="355"/>
      <c r="J87" s="356"/>
      <c r="K87" s="201" t="b">
        <v>0</v>
      </c>
      <c r="L87" s="133"/>
    </row>
    <row r="88" spans="1:12" s="17" customFormat="1" ht="30" x14ac:dyDescent="0.2">
      <c r="A88" s="129"/>
      <c r="B88" s="62"/>
      <c r="C88" s="18"/>
      <c r="D88" s="47" t="s">
        <v>290</v>
      </c>
      <c r="E88" s="53" t="s">
        <v>1006</v>
      </c>
      <c r="F88" s="353"/>
      <c r="G88" s="357"/>
      <c r="H88" s="358"/>
      <c r="I88" s="358"/>
      <c r="J88" s="359"/>
      <c r="K88" s="201" t="b">
        <v>0</v>
      </c>
      <c r="L88" s="133"/>
    </row>
    <row r="89" spans="1:12" s="17" customFormat="1" x14ac:dyDescent="0.2">
      <c r="A89" s="129"/>
      <c r="B89" s="62"/>
      <c r="C89" s="18"/>
      <c r="D89" s="18" t="s">
        <v>291</v>
      </c>
      <c r="E89" s="52" t="s">
        <v>1007</v>
      </c>
      <c r="F89" s="353"/>
      <c r="G89" s="357"/>
      <c r="H89" s="358"/>
      <c r="I89" s="358"/>
      <c r="J89" s="359"/>
      <c r="K89" s="201" t="b">
        <v>1</v>
      </c>
      <c r="L89" s="133"/>
    </row>
    <row r="90" spans="1:12" s="17" customFormat="1" ht="63.75" customHeight="1" x14ac:dyDescent="0.2">
      <c r="A90" s="129"/>
      <c r="B90" s="62"/>
      <c r="C90" s="18"/>
      <c r="D90" s="47" t="s">
        <v>292</v>
      </c>
      <c r="E90" s="56" t="s">
        <v>1008</v>
      </c>
      <c r="F90" s="353"/>
      <c r="G90" s="360"/>
      <c r="H90" s="361"/>
      <c r="I90" s="361"/>
      <c r="J90" s="362"/>
      <c r="K90" s="201" t="b">
        <v>0</v>
      </c>
      <c r="L90" s="133"/>
    </row>
    <row r="91" spans="1:12" x14ac:dyDescent="0.2">
      <c r="B91" s="62"/>
      <c r="C91" s="18"/>
      <c r="D91" s="18"/>
      <c r="E91" s="52" t="s">
        <v>342</v>
      </c>
      <c r="F91" s="353"/>
      <c r="G91"/>
      <c r="H91"/>
      <c r="I91"/>
      <c r="J91"/>
    </row>
    <row r="92" spans="1:12" ht="19.5" customHeight="1" x14ac:dyDescent="0.2">
      <c r="B92" s="62"/>
      <c r="C92" s="18" t="s">
        <v>30</v>
      </c>
      <c r="D92" s="307" t="s">
        <v>1009</v>
      </c>
      <c r="E92" s="352"/>
      <c r="F92" s="353"/>
      <c r="G92" t="str">
        <f>C92</f>
        <v>Q1.14</v>
      </c>
      <c r="H92" t="s">
        <v>343</v>
      </c>
      <c r="I92"/>
      <c r="J92"/>
    </row>
    <row r="93" spans="1:12" s="17" customFormat="1" x14ac:dyDescent="0.2">
      <c r="A93" s="129"/>
      <c r="B93" s="63"/>
      <c r="C93" s="19" t="str">
        <f>IF(COUNTIF(K93:K96,TRUE)=0,"incomplete",IF(COUNTIF(K93:K96,TRUE)=1,"","inconsistent"))</f>
        <v/>
      </c>
      <c r="D93" s="18" t="s">
        <v>289</v>
      </c>
      <c r="E93" s="52" t="s">
        <v>1010</v>
      </c>
      <c r="F93" s="353"/>
      <c r="G93" s="354"/>
      <c r="H93" s="355"/>
      <c r="I93" s="355"/>
      <c r="J93" s="356"/>
      <c r="K93" s="201" t="b">
        <v>0</v>
      </c>
      <c r="L93" s="133"/>
    </row>
    <row r="94" spans="1:12" s="17" customFormat="1" ht="34.5" customHeight="1" x14ac:dyDescent="0.2">
      <c r="A94" s="129"/>
      <c r="B94" s="62"/>
      <c r="C94" s="18"/>
      <c r="D94" s="47" t="s">
        <v>290</v>
      </c>
      <c r="E94" s="56" t="s">
        <v>1011</v>
      </c>
      <c r="F94" s="353"/>
      <c r="G94" s="357"/>
      <c r="H94" s="358"/>
      <c r="I94" s="358"/>
      <c r="J94" s="359"/>
      <c r="K94" s="201" t="b">
        <v>0</v>
      </c>
      <c r="L94" s="133"/>
    </row>
    <row r="95" spans="1:12" s="17" customFormat="1" ht="45" x14ac:dyDescent="0.2">
      <c r="A95" s="129"/>
      <c r="B95" s="62"/>
      <c r="C95" s="18"/>
      <c r="D95" s="18" t="s">
        <v>291</v>
      </c>
      <c r="E95" s="55" t="s">
        <v>1012</v>
      </c>
      <c r="F95" s="353"/>
      <c r="G95" s="357"/>
      <c r="H95" s="358"/>
      <c r="I95" s="358"/>
      <c r="J95" s="359"/>
      <c r="K95" s="201" t="b">
        <v>1</v>
      </c>
      <c r="L95" s="133"/>
    </row>
    <row r="96" spans="1:12" s="17" customFormat="1" ht="33" customHeight="1" thickBot="1" x14ac:dyDescent="0.25">
      <c r="A96" s="129"/>
      <c r="B96" s="64"/>
      <c r="C96" s="58"/>
      <c r="D96" s="59" t="s">
        <v>292</v>
      </c>
      <c r="E96" s="65" t="s">
        <v>1013</v>
      </c>
      <c r="F96" s="353"/>
      <c r="G96" s="360"/>
      <c r="H96" s="361"/>
      <c r="I96" s="361"/>
      <c r="J96" s="362"/>
      <c r="K96" s="201" t="b">
        <v>0</v>
      </c>
      <c r="L96" s="133"/>
    </row>
    <row r="97" spans="1:12" ht="16" thickBot="1" x14ac:dyDescent="0.25"/>
    <row r="98" spans="1:12" x14ac:dyDescent="0.2">
      <c r="B98" s="61" t="s">
        <v>1014</v>
      </c>
      <c r="C98" s="50"/>
      <c r="D98" s="50"/>
      <c r="E98" s="51"/>
      <c r="F98" s="353" t="str">
        <f>B98</f>
        <v>Správa dokumentů</v>
      </c>
      <c r="G98"/>
      <c r="H98"/>
      <c r="I98"/>
      <c r="J98"/>
    </row>
    <row r="99" spans="1:12" x14ac:dyDescent="0.2">
      <c r="B99" s="62"/>
      <c r="C99" s="18"/>
      <c r="D99" s="18"/>
      <c r="E99" s="52" t="s">
        <v>342</v>
      </c>
      <c r="F99" s="353"/>
      <c r="G99"/>
      <c r="H99"/>
      <c r="I99"/>
      <c r="J99"/>
    </row>
    <row r="100" spans="1:12" ht="21" customHeight="1" x14ac:dyDescent="0.2">
      <c r="B100" s="62"/>
      <c r="C100" s="18" t="s">
        <v>31</v>
      </c>
      <c r="D100" s="44" t="s">
        <v>1015</v>
      </c>
      <c r="E100" s="52"/>
      <c r="F100" s="353"/>
      <c r="G100" t="str">
        <f>C100</f>
        <v>Q1.15</v>
      </c>
      <c r="H100" t="s">
        <v>343</v>
      </c>
      <c r="I100"/>
      <c r="J100"/>
    </row>
    <row r="101" spans="1:12" s="17" customFormat="1" ht="30" x14ac:dyDescent="0.2">
      <c r="A101" s="129"/>
      <c r="B101" s="63"/>
      <c r="C101" s="19" t="str">
        <f>IF(COUNTIF(K101:K104,TRUE)=0,"incomplete",IF(COUNTIF(K101:K104,TRUE)=1,"","inconsistent"))</f>
        <v/>
      </c>
      <c r="D101" s="18" t="s">
        <v>289</v>
      </c>
      <c r="E101" s="52" t="s">
        <v>1016</v>
      </c>
      <c r="F101" s="353"/>
      <c r="G101" s="354"/>
      <c r="H101" s="355"/>
      <c r="I101" s="355"/>
      <c r="J101" s="356"/>
      <c r="K101" s="201" t="b">
        <v>0</v>
      </c>
      <c r="L101" s="133"/>
    </row>
    <row r="102" spans="1:12" s="17" customFormat="1" ht="30" x14ac:dyDescent="0.2">
      <c r="A102" s="129"/>
      <c r="B102" s="62"/>
      <c r="C102" s="18"/>
      <c r="D102" s="47" t="s">
        <v>290</v>
      </c>
      <c r="E102" s="53" t="s">
        <v>1017</v>
      </c>
      <c r="F102" s="353"/>
      <c r="G102" s="357"/>
      <c r="H102" s="358"/>
      <c r="I102" s="358"/>
      <c r="J102" s="359"/>
      <c r="K102" s="201" t="b">
        <v>0</v>
      </c>
      <c r="L102" s="133"/>
    </row>
    <row r="103" spans="1:12" s="17" customFormat="1" ht="90" x14ac:dyDescent="0.2">
      <c r="A103" s="129"/>
      <c r="B103" s="62"/>
      <c r="C103" s="18"/>
      <c r="D103" s="18" t="s">
        <v>291</v>
      </c>
      <c r="E103" s="52" t="s">
        <v>1018</v>
      </c>
      <c r="F103" s="353"/>
      <c r="G103" s="357"/>
      <c r="H103" s="358"/>
      <c r="I103" s="358"/>
      <c r="J103" s="359"/>
      <c r="K103" s="201" t="b">
        <v>0</v>
      </c>
      <c r="L103" s="133"/>
    </row>
    <row r="104" spans="1:12" s="17" customFormat="1" ht="42.75" customHeight="1" thickBot="1" x14ac:dyDescent="0.25">
      <c r="A104" s="129"/>
      <c r="B104" s="64"/>
      <c r="C104" s="58"/>
      <c r="D104" s="59" t="s">
        <v>292</v>
      </c>
      <c r="E104" s="65" t="s">
        <v>1019</v>
      </c>
      <c r="F104" s="353"/>
      <c r="G104" s="360"/>
      <c r="H104" s="361"/>
      <c r="I104" s="361"/>
      <c r="J104" s="362"/>
      <c r="K104" s="201" t="b">
        <v>1</v>
      </c>
      <c r="L104" s="133"/>
    </row>
    <row r="105" spans="1:12" ht="16" thickBot="1" x14ac:dyDescent="0.25"/>
    <row r="106" spans="1:12" x14ac:dyDescent="0.2">
      <c r="B106" s="61" t="s">
        <v>660</v>
      </c>
      <c r="C106" s="50"/>
      <c r="D106" s="50"/>
      <c r="E106" s="51"/>
      <c r="F106" s="353" t="str">
        <f>B106</f>
        <v>Řízení změn</v>
      </c>
      <c r="G106"/>
      <c r="H106"/>
      <c r="I106"/>
      <c r="J106"/>
    </row>
    <row r="107" spans="1:12" x14ac:dyDescent="0.2">
      <c r="B107" s="62"/>
      <c r="C107" s="18"/>
      <c r="D107" s="18"/>
      <c r="E107" s="52" t="s">
        <v>342</v>
      </c>
      <c r="F107" s="353"/>
      <c r="G107"/>
      <c r="H107"/>
      <c r="I107"/>
      <c r="J107"/>
    </row>
    <row r="108" spans="1:12" ht="30" customHeight="1" x14ac:dyDescent="0.2">
      <c r="B108" s="62"/>
      <c r="C108" s="18" t="s">
        <v>32</v>
      </c>
      <c r="D108" s="307" t="s">
        <v>1020</v>
      </c>
      <c r="E108" s="352"/>
      <c r="F108" s="353"/>
      <c r="G108" t="str">
        <f>C108</f>
        <v>Q1.16</v>
      </c>
      <c r="H108" t="s">
        <v>343</v>
      </c>
      <c r="I108"/>
      <c r="J108"/>
    </row>
    <row r="109" spans="1:12" s="17" customFormat="1" x14ac:dyDescent="0.2">
      <c r="A109" s="129"/>
      <c r="B109" s="63"/>
      <c r="C109" s="19" t="str">
        <f>IF(COUNTIF(K109:K112,TRUE)=0,"incomplete",IF(COUNTIF(K109:K112,TRUE)=1,"","inconsistent"))</f>
        <v/>
      </c>
      <c r="D109" s="18" t="s">
        <v>289</v>
      </c>
      <c r="E109" s="52" t="s">
        <v>1021</v>
      </c>
      <c r="F109" s="353"/>
      <c r="G109" s="354"/>
      <c r="H109" s="355"/>
      <c r="I109" s="355"/>
      <c r="J109" s="356"/>
      <c r="K109" s="201" t="b">
        <v>0</v>
      </c>
      <c r="L109" s="133"/>
    </row>
    <row r="110" spans="1:12" s="17" customFormat="1" ht="102" customHeight="1" x14ac:dyDescent="0.2">
      <c r="A110" s="129"/>
      <c r="B110" s="62"/>
      <c r="C110" s="18"/>
      <c r="D110" s="47" t="s">
        <v>290</v>
      </c>
      <c r="E110" s="56" t="s">
        <v>1022</v>
      </c>
      <c r="F110" s="353"/>
      <c r="G110" s="357"/>
      <c r="H110" s="358"/>
      <c r="I110" s="358"/>
      <c r="J110" s="359"/>
      <c r="K110" s="201" t="b">
        <v>0</v>
      </c>
      <c r="L110" s="133"/>
    </row>
    <row r="111" spans="1:12" s="17" customFormat="1" ht="117" customHeight="1" x14ac:dyDescent="0.2">
      <c r="A111" s="129"/>
      <c r="B111" s="62"/>
      <c r="C111" s="18"/>
      <c r="D111" s="18" t="s">
        <v>291</v>
      </c>
      <c r="E111" s="55" t="s">
        <v>1023</v>
      </c>
      <c r="F111" s="353"/>
      <c r="G111" s="357"/>
      <c r="H111" s="358"/>
      <c r="I111" s="358"/>
      <c r="J111" s="359"/>
      <c r="K111" s="201" t="b">
        <v>1</v>
      </c>
      <c r="L111" s="133"/>
    </row>
    <row r="112" spans="1:12" s="17" customFormat="1" ht="76" thickBot="1" x14ac:dyDescent="0.25">
      <c r="A112" s="129"/>
      <c r="B112" s="64"/>
      <c r="C112" s="58"/>
      <c r="D112" s="59" t="s">
        <v>292</v>
      </c>
      <c r="E112" s="65" t="s">
        <v>1024</v>
      </c>
      <c r="F112" s="353"/>
      <c r="G112" s="360"/>
      <c r="H112" s="361"/>
      <c r="I112" s="361"/>
      <c r="J112" s="362"/>
      <c r="K112" s="201" t="b">
        <v>0</v>
      </c>
      <c r="L112" s="133"/>
    </row>
  </sheetData>
  <sheetProtection algorithmName="SHA-512" hashValue="FfPdfhvY+Yar6yqCqPAyPUvQOeVu2auAzmZOw44rlff3LhlFyzjCUSG8BmdK5cA3lcjtSxKtNdNfqFOX3Zg53w==" saltValue="x3736OHEBDUQmkoqKc4+Ag==" spinCount="100000" sheet="1" objects="1" scenarios="1"/>
  <mergeCells count="34">
    <mergeCell ref="G55:J58"/>
    <mergeCell ref="G61:J64"/>
    <mergeCell ref="G67:J70"/>
    <mergeCell ref="G109:J112"/>
    <mergeCell ref="G75:J78"/>
    <mergeCell ref="G81:J84"/>
    <mergeCell ref="G87:J90"/>
    <mergeCell ref="G93:J96"/>
    <mergeCell ref="G101:J104"/>
    <mergeCell ref="D54:E54"/>
    <mergeCell ref="G7:J10"/>
    <mergeCell ref="G13:J16"/>
    <mergeCell ref="G21:J24"/>
    <mergeCell ref="G29:J32"/>
    <mergeCell ref="G35:J38"/>
    <mergeCell ref="G41:J44"/>
    <mergeCell ref="G47:J50"/>
    <mergeCell ref="D40:E40"/>
    <mergeCell ref="D108:E108"/>
    <mergeCell ref="F98:F104"/>
    <mergeCell ref="F106:F112"/>
    <mergeCell ref="D34:E34"/>
    <mergeCell ref="D6:E6"/>
    <mergeCell ref="D74:E74"/>
    <mergeCell ref="D86:E86"/>
    <mergeCell ref="D92:E92"/>
    <mergeCell ref="D80:E80"/>
    <mergeCell ref="F4:F16"/>
    <mergeCell ref="F18:F24"/>
    <mergeCell ref="F26:F50"/>
    <mergeCell ref="F52:F70"/>
    <mergeCell ref="F72:F96"/>
    <mergeCell ref="D28:E28"/>
    <mergeCell ref="D46:E46"/>
  </mergeCells>
  <phoneticPr fontId="49"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2</xdr:col>
                    <xdr:colOff>635000</xdr:colOff>
                    <xdr:row>6</xdr:row>
                    <xdr:rowOff>12700</xdr:rowOff>
                  </from>
                  <to>
                    <xdr:col>3</xdr:col>
                    <xdr:colOff>254000</xdr:colOff>
                    <xdr:row>6</xdr:row>
                    <xdr:rowOff>241300</xdr:rowOff>
                  </to>
                </anchor>
              </controlPr>
            </control>
          </mc:Choice>
          <mc:Fallback/>
        </mc:AlternateContent>
        <mc:AlternateContent xmlns:mc="http://schemas.openxmlformats.org/markup-compatibility/2006">
          <mc:Choice Requires="x14">
            <control shapeId="47106" r:id="rId5" name="Check Box 2">
              <controlPr defaultSize="0" autoFill="0" autoLine="0" autoPict="0">
                <anchor moveWithCells="1">
                  <from>
                    <xdr:col>2</xdr:col>
                    <xdr:colOff>635000</xdr:colOff>
                    <xdr:row>7</xdr:row>
                    <xdr:rowOff>0</xdr:rowOff>
                  </from>
                  <to>
                    <xdr:col>3</xdr:col>
                    <xdr:colOff>254000</xdr:colOff>
                    <xdr:row>7</xdr:row>
                    <xdr:rowOff>228600</xdr:rowOff>
                  </to>
                </anchor>
              </controlPr>
            </control>
          </mc:Choice>
          <mc:Fallback/>
        </mc:AlternateContent>
        <mc:AlternateContent xmlns:mc="http://schemas.openxmlformats.org/markup-compatibility/2006">
          <mc:Choice Requires="x14">
            <control shapeId="47107" r:id="rId6" name="Check Box 3">
              <controlPr defaultSize="0" autoFill="0" autoLine="0" autoPict="0">
                <anchor moveWithCells="1">
                  <from>
                    <xdr:col>2</xdr:col>
                    <xdr:colOff>635000</xdr:colOff>
                    <xdr:row>8</xdr:row>
                    <xdr:rowOff>12700</xdr:rowOff>
                  </from>
                  <to>
                    <xdr:col>3</xdr:col>
                    <xdr:colOff>254000</xdr:colOff>
                    <xdr:row>8</xdr:row>
                    <xdr:rowOff>241300</xdr:rowOff>
                  </to>
                </anchor>
              </controlPr>
            </control>
          </mc:Choice>
          <mc:Fallback/>
        </mc:AlternateContent>
        <mc:AlternateContent xmlns:mc="http://schemas.openxmlformats.org/markup-compatibility/2006">
          <mc:Choice Requires="x14">
            <control shapeId="47108" r:id="rId7" name="Check Box 4">
              <controlPr defaultSize="0" autoFill="0" autoLine="0" autoPict="0">
                <anchor moveWithCells="1">
                  <from>
                    <xdr:col>2</xdr:col>
                    <xdr:colOff>635000</xdr:colOff>
                    <xdr:row>9</xdr:row>
                    <xdr:rowOff>0</xdr:rowOff>
                  </from>
                  <to>
                    <xdr:col>3</xdr:col>
                    <xdr:colOff>254000</xdr:colOff>
                    <xdr:row>9</xdr:row>
                    <xdr:rowOff>203200</xdr:rowOff>
                  </to>
                </anchor>
              </controlPr>
            </control>
          </mc:Choice>
          <mc:Fallback/>
        </mc:AlternateContent>
        <mc:AlternateContent xmlns:mc="http://schemas.openxmlformats.org/markup-compatibility/2006">
          <mc:Choice Requires="x14">
            <control shapeId="47109" r:id="rId8" name="Check Box 5">
              <controlPr defaultSize="0" autoFill="0" autoLine="0" autoPict="0">
                <anchor moveWithCells="1">
                  <from>
                    <xdr:col>2</xdr:col>
                    <xdr:colOff>635000</xdr:colOff>
                    <xdr:row>12</xdr:row>
                    <xdr:rowOff>0</xdr:rowOff>
                  </from>
                  <to>
                    <xdr:col>3</xdr:col>
                    <xdr:colOff>266700</xdr:colOff>
                    <xdr:row>13</xdr:row>
                    <xdr:rowOff>0</xdr:rowOff>
                  </to>
                </anchor>
              </controlPr>
            </control>
          </mc:Choice>
          <mc:Fallback/>
        </mc:AlternateContent>
        <mc:AlternateContent xmlns:mc="http://schemas.openxmlformats.org/markup-compatibility/2006">
          <mc:Choice Requires="x14">
            <control shapeId="47110" r:id="rId9" name="Check Box 6">
              <controlPr defaultSize="0" autoFill="0" autoLine="0" autoPict="0">
                <anchor moveWithCells="1">
                  <from>
                    <xdr:col>2</xdr:col>
                    <xdr:colOff>635000</xdr:colOff>
                    <xdr:row>12</xdr:row>
                    <xdr:rowOff>228600</xdr:rowOff>
                  </from>
                  <to>
                    <xdr:col>3</xdr:col>
                    <xdr:colOff>266700</xdr:colOff>
                    <xdr:row>13</xdr:row>
                    <xdr:rowOff>228600</xdr:rowOff>
                  </to>
                </anchor>
              </controlPr>
            </control>
          </mc:Choice>
          <mc:Fallback/>
        </mc:AlternateContent>
        <mc:AlternateContent xmlns:mc="http://schemas.openxmlformats.org/markup-compatibility/2006">
          <mc:Choice Requires="x14">
            <control shapeId="47111" r:id="rId10" name="Check Box 7">
              <controlPr defaultSize="0" autoFill="0" autoLine="0" autoPict="0">
                <anchor moveWithCells="1">
                  <from>
                    <xdr:col>2</xdr:col>
                    <xdr:colOff>635000</xdr:colOff>
                    <xdr:row>14</xdr:row>
                    <xdr:rowOff>12700</xdr:rowOff>
                  </from>
                  <to>
                    <xdr:col>3</xdr:col>
                    <xdr:colOff>254000</xdr:colOff>
                    <xdr:row>14</xdr:row>
                    <xdr:rowOff>241300</xdr:rowOff>
                  </to>
                </anchor>
              </controlPr>
            </control>
          </mc:Choice>
          <mc:Fallback/>
        </mc:AlternateContent>
        <mc:AlternateContent xmlns:mc="http://schemas.openxmlformats.org/markup-compatibility/2006">
          <mc:Choice Requires="x14">
            <control shapeId="47112" r:id="rId11" name="Check Box 8">
              <controlPr defaultSize="0" autoFill="0" autoLine="0" autoPict="0">
                <anchor moveWithCells="1">
                  <from>
                    <xdr:col>2</xdr:col>
                    <xdr:colOff>635000</xdr:colOff>
                    <xdr:row>15</xdr:row>
                    <xdr:rowOff>0</xdr:rowOff>
                  </from>
                  <to>
                    <xdr:col>3</xdr:col>
                    <xdr:colOff>254000</xdr:colOff>
                    <xdr:row>15</xdr:row>
                    <xdr:rowOff>203200</xdr:rowOff>
                  </to>
                </anchor>
              </controlPr>
            </control>
          </mc:Choice>
          <mc:Fallback/>
        </mc:AlternateContent>
        <mc:AlternateContent xmlns:mc="http://schemas.openxmlformats.org/markup-compatibility/2006">
          <mc:Choice Requires="x14">
            <control shapeId="47113" r:id="rId12" name="Check Box 9">
              <controlPr defaultSize="0" autoFill="0" autoLine="0" autoPict="0">
                <anchor moveWithCells="1">
                  <from>
                    <xdr:col>3</xdr:col>
                    <xdr:colOff>25400</xdr:colOff>
                    <xdr:row>19</xdr:row>
                    <xdr:rowOff>292100</xdr:rowOff>
                  </from>
                  <to>
                    <xdr:col>3</xdr:col>
                    <xdr:colOff>292100</xdr:colOff>
                    <xdr:row>21</xdr:row>
                    <xdr:rowOff>25400</xdr:rowOff>
                  </to>
                </anchor>
              </controlPr>
            </control>
          </mc:Choice>
          <mc:Fallback/>
        </mc:AlternateContent>
        <mc:AlternateContent xmlns:mc="http://schemas.openxmlformats.org/markup-compatibility/2006">
          <mc:Choice Requires="x14">
            <control shapeId="47114" r:id="rId13" name="Check Box 10">
              <controlPr defaultSize="0" autoFill="0" autoLine="0" autoPict="0">
                <anchor moveWithCells="1">
                  <from>
                    <xdr:col>3</xdr:col>
                    <xdr:colOff>25400</xdr:colOff>
                    <xdr:row>21</xdr:row>
                    <xdr:rowOff>0</xdr:rowOff>
                  </from>
                  <to>
                    <xdr:col>3</xdr:col>
                    <xdr:colOff>292100</xdr:colOff>
                    <xdr:row>21</xdr:row>
                    <xdr:rowOff>228600</xdr:rowOff>
                  </to>
                </anchor>
              </controlPr>
            </control>
          </mc:Choice>
          <mc:Fallback/>
        </mc:AlternateContent>
        <mc:AlternateContent xmlns:mc="http://schemas.openxmlformats.org/markup-compatibility/2006">
          <mc:Choice Requires="x14">
            <control shapeId="47115" r:id="rId14" name="Check Box 11">
              <controlPr defaultSize="0" autoFill="0" autoLine="0" autoPict="0">
                <anchor moveWithCells="1">
                  <from>
                    <xdr:col>3</xdr:col>
                    <xdr:colOff>25400</xdr:colOff>
                    <xdr:row>21</xdr:row>
                    <xdr:rowOff>977900</xdr:rowOff>
                  </from>
                  <to>
                    <xdr:col>3</xdr:col>
                    <xdr:colOff>279400</xdr:colOff>
                    <xdr:row>22</xdr:row>
                    <xdr:rowOff>228600</xdr:rowOff>
                  </to>
                </anchor>
              </controlPr>
            </control>
          </mc:Choice>
          <mc:Fallback/>
        </mc:AlternateContent>
        <mc:AlternateContent xmlns:mc="http://schemas.openxmlformats.org/markup-compatibility/2006">
          <mc:Choice Requires="x14">
            <control shapeId="47116" r:id="rId15" name="Check Box 12">
              <controlPr defaultSize="0" autoFill="0" autoLine="0" autoPict="0">
                <anchor moveWithCells="1">
                  <from>
                    <xdr:col>3</xdr:col>
                    <xdr:colOff>25400</xdr:colOff>
                    <xdr:row>23</xdr:row>
                    <xdr:rowOff>0</xdr:rowOff>
                  </from>
                  <to>
                    <xdr:col>3</xdr:col>
                    <xdr:colOff>279400</xdr:colOff>
                    <xdr:row>23</xdr:row>
                    <xdr:rowOff>203200</xdr:rowOff>
                  </to>
                </anchor>
              </controlPr>
            </control>
          </mc:Choice>
          <mc:Fallback/>
        </mc:AlternateContent>
        <mc:AlternateContent xmlns:mc="http://schemas.openxmlformats.org/markup-compatibility/2006">
          <mc:Choice Requires="x14">
            <control shapeId="47117" r:id="rId16" name="Check Box 13">
              <controlPr defaultSize="0" autoFill="0" autoLine="0" autoPict="0">
                <anchor moveWithCells="1">
                  <from>
                    <xdr:col>3</xdr:col>
                    <xdr:colOff>50800</xdr:colOff>
                    <xdr:row>33</xdr:row>
                    <xdr:rowOff>342900</xdr:rowOff>
                  </from>
                  <to>
                    <xdr:col>3</xdr:col>
                    <xdr:colOff>317500</xdr:colOff>
                    <xdr:row>35</xdr:row>
                    <xdr:rowOff>101600</xdr:rowOff>
                  </to>
                </anchor>
              </controlPr>
            </control>
          </mc:Choice>
          <mc:Fallback/>
        </mc:AlternateContent>
        <mc:AlternateContent xmlns:mc="http://schemas.openxmlformats.org/markup-compatibility/2006">
          <mc:Choice Requires="x14">
            <control shapeId="47118" r:id="rId17" name="Check Box 14">
              <controlPr defaultSize="0" autoFill="0" autoLine="0" autoPict="0">
                <anchor moveWithCells="1">
                  <from>
                    <xdr:col>3</xdr:col>
                    <xdr:colOff>50800</xdr:colOff>
                    <xdr:row>36</xdr:row>
                    <xdr:rowOff>736600</xdr:rowOff>
                  </from>
                  <to>
                    <xdr:col>3</xdr:col>
                    <xdr:colOff>304800</xdr:colOff>
                    <xdr:row>37</xdr:row>
                    <xdr:rowOff>203200</xdr:rowOff>
                  </to>
                </anchor>
              </controlPr>
            </control>
          </mc:Choice>
          <mc:Fallback/>
        </mc:AlternateContent>
        <mc:AlternateContent xmlns:mc="http://schemas.openxmlformats.org/markup-compatibility/2006">
          <mc:Choice Requires="x14">
            <control shapeId="47119" r:id="rId18" name="Check Box 15">
              <controlPr defaultSize="0" autoFill="0" autoLine="0" autoPict="0">
                <anchor moveWithCells="1">
                  <from>
                    <xdr:col>3</xdr:col>
                    <xdr:colOff>50800</xdr:colOff>
                    <xdr:row>34</xdr:row>
                    <xdr:rowOff>177800</xdr:rowOff>
                  </from>
                  <to>
                    <xdr:col>3</xdr:col>
                    <xdr:colOff>317500</xdr:colOff>
                    <xdr:row>35</xdr:row>
                    <xdr:rowOff>279400</xdr:rowOff>
                  </to>
                </anchor>
              </controlPr>
            </control>
          </mc:Choice>
          <mc:Fallback/>
        </mc:AlternateContent>
        <mc:AlternateContent xmlns:mc="http://schemas.openxmlformats.org/markup-compatibility/2006">
          <mc:Choice Requires="x14">
            <control shapeId="47120" r:id="rId19" name="Check Box 16">
              <controlPr defaultSize="0" autoFill="0" autoLine="0" autoPict="0">
                <anchor moveWithCells="1">
                  <from>
                    <xdr:col>3</xdr:col>
                    <xdr:colOff>50800</xdr:colOff>
                    <xdr:row>36</xdr:row>
                    <xdr:rowOff>0</xdr:rowOff>
                  </from>
                  <to>
                    <xdr:col>3</xdr:col>
                    <xdr:colOff>317500</xdr:colOff>
                    <xdr:row>36</xdr:row>
                    <xdr:rowOff>228600</xdr:rowOff>
                  </to>
                </anchor>
              </controlPr>
            </control>
          </mc:Choice>
          <mc:Fallback/>
        </mc:AlternateContent>
        <mc:AlternateContent xmlns:mc="http://schemas.openxmlformats.org/markup-compatibility/2006">
          <mc:Choice Requires="x14">
            <control shapeId="47121" r:id="rId20" name="Check Box 17">
              <controlPr defaultSize="0" autoFill="0" autoLine="0" autoPict="0">
                <anchor moveWithCells="1">
                  <from>
                    <xdr:col>2</xdr:col>
                    <xdr:colOff>635000</xdr:colOff>
                    <xdr:row>28</xdr:row>
                    <xdr:rowOff>12700</xdr:rowOff>
                  </from>
                  <to>
                    <xdr:col>3</xdr:col>
                    <xdr:colOff>266700</xdr:colOff>
                    <xdr:row>28</xdr:row>
                    <xdr:rowOff>279400</xdr:rowOff>
                  </to>
                </anchor>
              </controlPr>
            </control>
          </mc:Choice>
          <mc:Fallback/>
        </mc:AlternateContent>
        <mc:AlternateContent xmlns:mc="http://schemas.openxmlformats.org/markup-compatibility/2006">
          <mc:Choice Requires="x14">
            <control shapeId="47122" r:id="rId21" name="Check Box 18">
              <controlPr defaultSize="0" autoFill="0" autoLine="0" autoPict="0">
                <anchor moveWithCells="1">
                  <from>
                    <xdr:col>3</xdr:col>
                    <xdr:colOff>0</xdr:colOff>
                    <xdr:row>30</xdr:row>
                    <xdr:rowOff>25400</xdr:rowOff>
                  </from>
                  <to>
                    <xdr:col>3</xdr:col>
                    <xdr:colOff>254000</xdr:colOff>
                    <xdr:row>30</xdr:row>
                    <xdr:rowOff>215900</xdr:rowOff>
                  </to>
                </anchor>
              </controlPr>
            </control>
          </mc:Choice>
          <mc:Fallback/>
        </mc:AlternateContent>
        <mc:AlternateContent xmlns:mc="http://schemas.openxmlformats.org/markup-compatibility/2006">
          <mc:Choice Requires="x14">
            <control shapeId="47123" r:id="rId22" name="Check Box 19">
              <controlPr defaultSize="0" autoFill="0" autoLine="0" autoPict="0">
                <anchor moveWithCells="1">
                  <from>
                    <xdr:col>2</xdr:col>
                    <xdr:colOff>635000</xdr:colOff>
                    <xdr:row>31</xdr:row>
                    <xdr:rowOff>0</xdr:rowOff>
                  </from>
                  <to>
                    <xdr:col>3</xdr:col>
                    <xdr:colOff>254000</xdr:colOff>
                    <xdr:row>31</xdr:row>
                    <xdr:rowOff>203200</xdr:rowOff>
                  </to>
                </anchor>
              </controlPr>
            </control>
          </mc:Choice>
          <mc:Fallback/>
        </mc:AlternateContent>
        <mc:AlternateContent xmlns:mc="http://schemas.openxmlformats.org/markup-compatibility/2006">
          <mc:Choice Requires="x14">
            <control shapeId="47124" r:id="rId23" name="Check Box 20">
              <controlPr defaultSize="0" autoFill="0" autoLine="0" autoPict="0">
                <anchor moveWithCells="1">
                  <from>
                    <xdr:col>2</xdr:col>
                    <xdr:colOff>635000</xdr:colOff>
                    <xdr:row>29</xdr:row>
                    <xdr:rowOff>0</xdr:rowOff>
                  </from>
                  <to>
                    <xdr:col>3</xdr:col>
                    <xdr:colOff>266700</xdr:colOff>
                    <xdr:row>29</xdr:row>
                    <xdr:rowOff>304800</xdr:rowOff>
                  </to>
                </anchor>
              </controlPr>
            </control>
          </mc:Choice>
          <mc:Fallback/>
        </mc:AlternateContent>
        <mc:AlternateContent xmlns:mc="http://schemas.openxmlformats.org/markup-compatibility/2006">
          <mc:Choice Requires="x14">
            <control shapeId="47125" r:id="rId24" name="Check Box 21">
              <controlPr defaultSize="0" autoFill="0" autoLine="0" autoPict="0">
                <anchor moveWithCells="1">
                  <from>
                    <xdr:col>3</xdr:col>
                    <xdr:colOff>50800</xdr:colOff>
                    <xdr:row>39</xdr:row>
                    <xdr:rowOff>368300</xdr:rowOff>
                  </from>
                  <to>
                    <xdr:col>3</xdr:col>
                    <xdr:colOff>330200</xdr:colOff>
                    <xdr:row>41</xdr:row>
                    <xdr:rowOff>25400</xdr:rowOff>
                  </to>
                </anchor>
              </controlPr>
            </control>
          </mc:Choice>
          <mc:Fallback/>
        </mc:AlternateContent>
        <mc:AlternateContent xmlns:mc="http://schemas.openxmlformats.org/markup-compatibility/2006">
          <mc:Choice Requires="x14">
            <control shapeId="47126" r:id="rId25" name="Check Box 22">
              <controlPr defaultSize="0" autoFill="0" autoLine="0" autoPict="0">
                <anchor moveWithCells="1">
                  <from>
                    <xdr:col>3</xdr:col>
                    <xdr:colOff>50800</xdr:colOff>
                    <xdr:row>42</xdr:row>
                    <xdr:rowOff>0</xdr:rowOff>
                  </from>
                  <to>
                    <xdr:col>3</xdr:col>
                    <xdr:colOff>304800</xdr:colOff>
                    <xdr:row>42</xdr:row>
                    <xdr:rowOff>228600</xdr:rowOff>
                  </to>
                </anchor>
              </controlPr>
            </control>
          </mc:Choice>
          <mc:Fallback/>
        </mc:AlternateContent>
        <mc:AlternateContent xmlns:mc="http://schemas.openxmlformats.org/markup-compatibility/2006">
          <mc:Choice Requires="x14">
            <control shapeId="47127" r:id="rId26" name="Check Box 23">
              <controlPr defaultSize="0" autoFill="0" autoLine="0" autoPict="0">
                <anchor moveWithCells="1">
                  <from>
                    <xdr:col>3</xdr:col>
                    <xdr:colOff>50800</xdr:colOff>
                    <xdr:row>43</xdr:row>
                    <xdr:rowOff>0</xdr:rowOff>
                  </from>
                  <to>
                    <xdr:col>3</xdr:col>
                    <xdr:colOff>304800</xdr:colOff>
                    <xdr:row>44</xdr:row>
                    <xdr:rowOff>0</xdr:rowOff>
                  </to>
                </anchor>
              </controlPr>
            </control>
          </mc:Choice>
          <mc:Fallback/>
        </mc:AlternateContent>
        <mc:AlternateContent xmlns:mc="http://schemas.openxmlformats.org/markup-compatibility/2006">
          <mc:Choice Requires="x14">
            <control shapeId="47128" r:id="rId27" name="Check Box 24">
              <controlPr defaultSize="0" autoFill="0" autoLine="0" autoPict="0">
                <anchor moveWithCells="1">
                  <from>
                    <xdr:col>3</xdr:col>
                    <xdr:colOff>50800</xdr:colOff>
                    <xdr:row>40</xdr:row>
                    <xdr:rowOff>177800</xdr:rowOff>
                  </from>
                  <to>
                    <xdr:col>3</xdr:col>
                    <xdr:colOff>330200</xdr:colOff>
                    <xdr:row>41</xdr:row>
                    <xdr:rowOff>241300</xdr:rowOff>
                  </to>
                </anchor>
              </controlPr>
            </control>
          </mc:Choice>
          <mc:Fallback/>
        </mc:AlternateContent>
        <mc:AlternateContent xmlns:mc="http://schemas.openxmlformats.org/markup-compatibility/2006">
          <mc:Choice Requires="x14">
            <control shapeId="47129" r:id="rId28" name="Check Box 25">
              <controlPr defaultSize="0" autoFill="0" autoLine="0" autoPict="0">
                <anchor moveWithCells="1">
                  <from>
                    <xdr:col>3</xdr:col>
                    <xdr:colOff>63500</xdr:colOff>
                    <xdr:row>45</xdr:row>
                    <xdr:rowOff>292100</xdr:rowOff>
                  </from>
                  <to>
                    <xdr:col>3</xdr:col>
                    <xdr:colOff>342900</xdr:colOff>
                    <xdr:row>47</xdr:row>
                    <xdr:rowOff>88900</xdr:rowOff>
                  </to>
                </anchor>
              </controlPr>
            </control>
          </mc:Choice>
          <mc:Fallback/>
        </mc:AlternateContent>
        <mc:AlternateContent xmlns:mc="http://schemas.openxmlformats.org/markup-compatibility/2006">
          <mc:Choice Requires="x14">
            <control shapeId="47130" r:id="rId29" name="Check Box 26">
              <controlPr defaultSize="0" autoFill="0" autoLine="0" autoPict="0">
                <anchor moveWithCells="1">
                  <from>
                    <xdr:col>3</xdr:col>
                    <xdr:colOff>63500</xdr:colOff>
                    <xdr:row>47</xdr:row>
                    <xdr:rowOff>50800</xdr:rowOff>
                  </from>
                  <to>
                    <xdr:col>3</xdr:col>
                    <xdr:colOff>330200</xdr:colOff>
                    <xdr:row>48</xdr:row>
                    <xdr:rowOff>0</xdr:rowOff>
                  </to>
                </anchor>
              </controlPr>
            </control>
          </mc:Choice>
          <mc:Fallback/>
        </mc:AlternateContent>
        <mc:AlternateContent xmlns:mc="http://schemas.openxmlformats.org/markup-compatibility/2006">
          <mc:Choice Requires="x14">
            <control shapeId="47131" r:id="rId30" name="Check Box 27">
              <controlPr defaultSize="0" autoFill="0" autoLine="0" autoPict="0">
                <anchor moveWithCells="1">
                  <from>
                    <xdr:col>3</xdr:col>
                    <xdr:colOff>63500</xdr:colOff>
                    <xdr:row>48</xdr:row>
                    <xdr:rowOff>38100</xdr:rowOff>
                  </from>
                  <to>
                    <xdr:col>3</xdr:col>
                    <xdr:colOff>330200</xdr:colOff>
                    <xdr:row>48</xdr:row>
                    <xdr:rowOff>266700</xdr:rowOff>
                  </to>
                </anchor>
              </controlPr>
            </control>
          </mc:Choice>
          <mc:Fallback/>
        </mc:AlternateContent>
        <mc:AlternateContent xmlns:mc="http://schemas.openxmlformats.org/markup-compatibility/2006">
          <mc:Choice Requires="x14">
            <control shapeId="47132" r:id="rId31" name="Check Box 28">
              <controlPr defaultSize="0" autoFill="0" autoLine="0" autoPict="0">
                <anchor moveWithCells="1">
                  <from>
                    <xdr:col>3</xdr:col>
                    <xdr:colOff>63500</xdr:colOff>
                    <xdr:row>49</xdr:row>
                    <xdr:rowOff>25400</xdr:rowOff>
                  </from>
                  <to>
                    <xdr:col>3</xdr:col>
                    <xdr:colOff>330200</xdr:colOff>
                    <xdr:row>49</xdr:row>
                    <xdr:rowOff>254000</xdr:rowOff>
                  </to>
                </anchor>
              </controlPr>
            </control>
          </mc:Choice>
          <mc:Fallback/>
        </mc:AlternateContent>
        <mc:AlternateContent xmlns:mc="http://schemas.openxmlformats.org/markup-compatibility/2006">
          <mc:Choice Requires="x14">
            <control shapeId="47133" r:id="rId32" name="Check Box 29">
              <controlPr defaultSize="0" autoFill="0" autoLine="0" autoPict="0">
                <anchor moveWithCells="1">
                  <from>
                    <xdr:col>2</xdr:col>
                    <xdr:colOff>635000</xdr:colOff>
                    <xdr:row>54</xdr:row>
                    <xdr:rowOff>25400</xdr:rowOff>
                  </from>
                  <to>
                    <xdr:col>3</xdr:col>
                    <xdr:colOff>266700</xdr:colOff>
                    <xdr:row>55</xdr:row>
                    <xdr:rowOff>76200</xdr:rowOff>
                  </to>
                </anchor>
              </controlPr>
            </control>
          </mc:Choice>
          <mc:Fallback/>
        </mc:AlternateContent>
        <mc:AlternateContent xmlns:mc="http://schemas.openxmlformats.org/markup-compatibility/2006">
          <mc:Choice Requires="x14">
            <control shapeId="47134" r:id="rId33" name="Check Box 30">
              <controlPr defaultSize="0" autoFill="0" autoLine="0" autoPict="0">
                <anchor moveWithCells="1">
                  <from>
                    <xdr:col>2</xdr:col>
                    <xdr:colOff>635000</xdr:colOff>
                    <xdr:row>55</xdr:row>
                    <xdr:rowOff>12700</xdr:rowOff>
                  </from>
                  <to>
                    <xdr:col>3</xdr:col>
                    <xdr:colOff>266700</xdr:colOff>
                    <xdr:row>56</xdr:row>
                    <xdr:rowOff>0</xdr:rowOff>
                  </to>
                </anchor>
              </controlPr>
            </control>
          </mc:Choice>
          <mc:Fallback/>
        </mc:AlternateContent>
        <mc:AlternateContent xmlns:mc="http://schemas.openxmlformats.org/markup-compatibility/2006">
          <mc:Choice Requires="x14">
            <control shapeId="47135" r:id="rId34" name="Check Box 31">
              <controlPr defaultSize="0" autoFill="0" autoLine="0" autoPict="0">
                <anchor moveWithCells="1">
                  <from>
                    <xdr:col>2</xdr:col>
                    <xdr:colOff>635000</xdr:colOff>
                    <xdr:row>56</xdr:row>
                    <xdr:rowOff>0</xdr:rowOff>
                  </from>
                  <to>
                    <xdr:col>3</xdr:col>
                    <xdr:colOff>266700</xdr:colOff>
                    <xdr:row>56</xdr:row>
                    <xdr:rowOff>355600</xdr:rowOff>
                  </to>
                </anchor>
              </controlPr>
            </control>
          </mc:Choice>
          <mc:Fallback/>
        </mc:AlternateContent>
        <mc:AlternateContent xmlns:mc="http://schemas.openxmlformats.org/markup-compatibility/2006">
          <mc:Choice Requires="x14">
            <control shapeId="47136" r:id="rId35" name="Check Box 32">
              <controlPr defaultSize="0" autoFill="0" autoLine="0" autoPict="0">
                <anchor moveWithCells="1">
                  <from>
                    <xdr:col>2</xdr:col>
                    <xdr:colOff>635000</xdr:colOff>
                    <xdr:row>57</xdr:row>
                    <xdr:rowOff>25400</xdr:rowOff>
                  </from>
                  <to>
                    <xdr:col>3</xdr:col>
                    <xdr:colOff>266700</xdr:colOff>
                    <xdr:row>57</xdr:row>
                    <xdr:rowOff>254000</xdr:rowOff>
                  </to>
                </anchor>
              </controlPr>
            </control>
          </mc:Choice>
          <mc:Fallback/>
        </mc:AlternateContent>
        <mc:AlternateContent xmlns:mc="http://schemas.openxmlformats.org/markup-compatibility/2006">
          <mc:Choice Requires="x14">
            <control shapeId="47137" r:id="rId36" name="Check Box 33">
              <controlPr defaultSize="0" autoFill="0" autoLine="0" autoPict="0">
                <anchor moveWithCells="1">
                  <from>
                    <xdr:col>2</xdr:col>
                    <xdr:colOff>635000</xdr:colOff>
                    <xdr:row>59</xdr:row>
                    <xdr:rowOff>165100</xdr:rowOff>
                  </from>
                  <to>
                    <xdr:col>3</xdr:col>
                    <xdr:colOff>254000</xdr:colOff>
                    <xdr:row>60</xdr:row>
                    <xdr:rowOff>266700</xdr:rowOff>
                  </to>
                </anchor>
              </controlPr>
            </control>
          </mc:Choice>
          <mc:Fallback/>
        </mc:AlternateContent>
        <mc:AlternateContent xmlns:mc="http://schemas.openxmlformats.org/markup-compatibility/2006">
          <mc:Choice Requires="x14">
            <control shapeId="47138" r:id="rId37" name="Check Box 34">
              <controlPr defaultSize="0" autoFill="0" autoLine="0" autoPict="0">
                <anchor moveWithCells="1">
                  <from>
                    <xdr:col>2</xdr:col>
                    <xdr:colOff>635000</xdr:colOff>
                    <xdr:row>60</xdr:row>
                    <xdr:rowOff>317500</xdr:rowOff>
                  </from>
                  <to>
                    <xdr:col>3</xdr:col>
                    <xdr:colOff>254000</xdr:colOff>
                    <xdr:row>61</xdr:row>
                    <xdr:rowOff>266700</xdr:rowOff>
                  </to>
                </anchor>
              </controlPr>
            </control>
          </mc:Choice>
          <mc:Fallback/>
        </mc:AlternateContent>
        <mc:AlternateContent xmlns:mc="http://schemas.openxmlformats.org/markup-compatibility/2006">
          <mc:Choice Requires="x14">
            <control shapeId="47139" r:id="rId38" name="Check Box 35">
              <controlPr defaultSize="0" autoFill="0" autoLine="0" autoPict="0">
                <anchor moveWithCells="1">
                  <from>
                    <xdr:col>2</xdr:col>
                    <xdr:colOff>635000</xdr:colOff>
                    <xdr:row>61</xdr:row>
                    <xdr:rowOff>711200</xdr:rowOff>
                  </from>
                  <to>
                    <xdr:col>3</xdr:col>
                    <xdr:colOff>254000</xdr:colOff>
                    <xdr:row>62</xdr:row>
                    <xdr:rowOff>292100</xdr:rowOff>
                  </to>
                </anchor>
              </controlPr>
            </control>
          </mc:Choice>
          <mc:Fallback/>
        </mc:AlternateContent>
        <mc:AlternateContent xmlns:mc="http://schemas.openxmlformats.org/markup-compatibility/2006">
          <mc:Choice Requires="x14">
            <control shapeId="47140" r:id="rId39" name="Check Box 36">
              <controlPr defaultSize="0" autoFill="0" autoLine="0" autoPict="0">
                <anchor moveWithCells="1">
                  <from>
                    <xdr:col>2</xdr:col>
                    <xdr:colOff>635000</xdr:colOff>
                    <xdr:row>63</xdr:row>
                    <xdr:rowOff>25400</xdr:rowOff>
                  </from>
                  <to>
                    <xdr:col>3</xdr:col>
                    <xdr:colOff>254000</xdr:colOff>
                    <xdr:row>63</xdr:row>
                    <xdr:rowOff>254000</xdr:rowOff>
                  </to>
                </anchor>
              </controlPr>
            </control>
          </mc:Choice>
          <mc:Fallback/>
        </mc:AlternateContent>
        <mc:AlternateContent xmlns:mc="http://schemas.openxmlformats.org/markup-compatibility/2006">
          <mc:Choice Requires="x14">
            <control shapeId="47141" r:id="rId40" name="Check Box 37">
              <controlPr defaultSize="0" autoFill="0" autoLine="0" autoPict="0">
                <anchor moveWithCells="1">
                  <from>
                    <xdr:col>3</xdr:col>
                    <xdr:colOff>25400</xdr:colOff>
                    <xdr:row>65</xdr:row>
                    <xdr:rowOff>165100</xdr:rowOff>
                  </from>
                  <to>
                    <xdr:col>3</xdr:col>
                    <xdr:colOff>292100</xdr:colOff>
                    <xdr:row>67</xdr:row>
                    <xdr:rowOff>114300</xdr:rowOff>
                  </to>
                </anchor>
              </controlPr>
            </control>
          </mc:Choice>
          <mc:Fallback/>
        </mc:AlternateContent>
        <mc:AlternateContent xmlns:mc="http://schemas.openxmlformats.org/markup-compatibility/2006">
          <mc:Choice Requires="x14">
            <control shapeId="47142" r:id="rId41" name="Check Box 38">
              <controlPr defaultSize="0" autoFill="0" autoLine="0" autoPict="0">
                <anchor moveWithCells="1">
                  <from>
                    <xdr:col>3</xdr:col>
                    <xdr:colOff>25400</xdr:colOff>
                    <xdr:row>66</xdr:row>
                    <xdr:rowOff>152400</xdr:rowOff>
                  </from>
                  <to>
                    <xdr:col>3</xdr:col>
                    <xdr:colOff>292100</xdr:colOff>
                    <xdr:row>67</xdr:row>
                    <xdr:rowOff>254000</xdr:rowOff>
                  </to>
                </anchor>
              </controlPr>
            </control>
          </mc:Choice>
          <mc:Fallback/>
        </mc:AlternateContent>
        <mc:AlternateContent xmlns:mc="http://schemas.openxmlformats.org/markup-compatibility/2006">
          <mc:Choice Requires="x14">
            <control shapeId="47143" r:id="rId42" name="Check Box 39">
              <controlPr defaultSize="0" autoFill="0" autoLine="0" autoPict="0">
                <anchor moveWithCells="1">
                  <from>
                    <xdr:col>3</xdr:col>
                    <xdr:colOff>25400</xdr:colOff>
                    <xdr:row>67</xdr:row>
                    <xdr:rowOff>292100</xdr:rowOff>
                  </from>
                  <to>
                    <xdr:col>3</xdr:col>
                    <xdr:colOff>292100</xdr:colOff>
                    <xdr:row>68</xdr:row>
                    <xdr:rowOff>292100</xdr:rowOff>
                  </to>
                </anchor>
              </controlPr>
            </control>
          </mc:Choice>
          <mc:Fallback/>
        </mc:AlternateContent>
        <mc:AlternateContent xmlns:mc="http://schemas.openxmlformats.org/markup-compatibility/2006">
          <mc:Choice Requires="x14">
            <control shapeId="47144" r:id="rId43" name="Check Box 40">
              <controlPr defaultSize="0" autoFill="0" autoLine="0" autoPict="0">
                <anchor moveWithCells="1">
                  <from>
                    <xdr:col>3</xdr:col>
                    <xdr:colOff>25400</xdr:colOff>
                    <xdr:row>68</xdr:row>
                    <xdr:rowOff>698500</xdr:rowOff>
                  </from>
                  <to>
                    <xdr:col>3</xdr:col>
                    <xdr:colOff>292100</xdr:colOff>
                    <xdr:row>69</xdr:row>
                    <xdr:rowOff>215900</xdr:rowOff>
                  </to>
                </anchor>
              </controlPr>
            </control>
          </mc:Choice>
          <mc:Fallback/>
        </mc:AlternateContent>
        <mc:AlternateContent xmlns:mc="http://schemas.openxmlformats.org/markup-compatibility/2006">
          <mc:Choice Requires="x14">
            <control shapeId="47145" r:id="rId44" name="Check Box 41">
              <controlPr defaultSize="0" autoFill="0" autoLine="0" autoPict="0">
                <anchor moveWithCells="1">
                  <from>
                    <xdr:col>3</xdr:col>
                    <xdr:colOff>25400</xdr:colOff>
                    <xdr:row>73</xdr:row>
                    <xdr:rowOff>571500</xdr:rowOff>
                  </from>
                  <to>
                    <xdr:col>3</xdr:col>
                    <xdr:colOff>292100</xdr:colOff>
                    <xdr:row>75</xdr:row>
                    <xdr:rowOff>50800</xdr:rowOff>
                  </to>
                </anchor>
              </controlPr>
            </control>
          </mc:Choice>
          <mc:Fallback/>
        </mc:AlternateContent>
        <mc:AlternateContent xmlns:mc="http://schemas.openxmlformats.org/markup-compatibility/2006">
          <mc:Choice Requires="x14">
            <control shapeId="47146" r:id="rId45" name="Check Box 42">
              <controlPr defaultSize="0" autoFill="0" autoLine="0" autoPict="0">
                <anchor moveWithCells="1">
                  <from>
                    <xdr:col>3</xdr:col>
                    <xdr:colOff>25400</xdr:colOff>
                    <xdr:row>74</xdr:row>
                    <xdr:rowOff>165100</xdr:rowOff>
                  </from>
                  <to>
                    <xdr:col>3</xdr:col>
                    <xdr:colOff>292100</xdr:colOff>
                    <xdr:row>76</xdr:row>
                    <xdr:rowOff>63500</xdr:rowOff>
                  </to>
                </anchor>
              </controlPr>
            </control>
          </mc:Choice>
          <mc:Fallback/>
        </mc:AlternateContent>
        <mc:AlternateContent xmlns:mc="http://schemas.openxmlformats.org/markup-compatibility/2006">
          <mc:Choice Requires="x14">
            <control shapeId="47147" r:id="rId46" name="Check Box 43">
              <controlPr defaultSize="0" autoFill="0" autoLine="0" autoPict="0">
                <anchor moveWithCells="1">
                  <from>
                    <xdr:col>3</xdr:col>
                    <xdr:colOff>25400</xdr:colOff>
                    <xdr:row>76</xdr:row>
                    <xdr:rowOff>12700</xdr:rowOff>
                  </from>
                  <to>
                    <xdr:col>3</xdr:col>
                    <xdr:colOff>292100</xdr:colOff>
                    <xdr:row>76</xdr:row>
                    <xdr:rowOff>355600</xdr:rowOff>
                  </to>
                </anchor>
              </controlPr>
            </control>
          </mc:Choice>
          <mc:Fallback/>
        </mc:AlternateContent>
        <mc:AlternateContent xmlns:mc="http://schemas.openxmlformats.org/markup-compatibility/2006">
          <mc:Choice Requires="x14">
            <control shapeId="47148" r:id="rId47" name="Check Box 44">
              <controlPr defaultSize="0" autoFill="0" autoLine="0" autoPict="0">
                <anchor moveWithCells="1">
                  <from>
                    <xdr:col>3</xdr:col>
                    <xdr:colOff>25400</xdr:colOff>
                    <xdr:row>77</xdr:row>
                    <xdr:rowOff>25400</xdr:rowOff>
                  </from>
                  <to>
                    <xdr:col>3</xdr:col>
                    <xdr:colOff>292100</xdr:colOff>
                    <xdr:row>77</xdr:row>
                    <xdr:rowOff>254000</xdr:rowOff>
                  </to>
                </anchor>
              </controlPr>
            </control>
          </mc:Choice>
          <mc:Fallback/>
        </mc:AlternateContent>
        <mc:AlternateContent xmlns:mc="http://schemas.openxmlformats.org/markup-compatibility/2006">
          <mc:Choice Requires="x14">
            <control shapeId="47149" r:id="rId48" name="Check Box 45">
              <controlPr defaultSize="0" autoFill="0" autoLine="0" autoPict="0">
                <anchor moveWithCells="1">
                  <from>
                    <xdr:col>3</xdr:col>
                    <xdr:colOff>25400</xdr:colOff>
                    <xdr:row>79</xdr:row>
                    <xdr:rowOff>368300</xdr:rowOff>
                  </from>
                  <to>
                    <xdr:col>3</xdr:col>
                    <xdr:colOff>292100</xdr:colOff>
                    <xdr:row>81</xdr:row>
                    <xdr:rowOff>25400</xdr:rowOff>
                  </to>
                </anchor>
              </controlPr>
            </control>
          </mc:Choice>
          <mc:Fallback/>
        </mc:AlternateContent>
        <mc:AlternateContent xmlns:mc="http://schemas.openxmlformats.org/markup-compatibility/2006">
          <mc:Choice Requires="x14">
            <control shapeId="47150" r:id="rId49" name="Check Box 46">
              <controlPr defaultSize="0" autoFill="0" autoLine="0" autoPict="0">
                <anchor moveWithCells="1">
                  <from>
                    <xdr:col>3</xdr:col>
                    <xdr:colOff>25400</xdr:colOff>
                    <xdr:row>81</xdr:row>
                    <xdr:rowOff>12700</xdr:rowOff>
                  </from>
                  <to>
                    <xdr:col>3</xdr:col>
                    <xdr:colOff>292100</xdr:colOff>
                    <xdr:row>81</xdr:row>
                    <xdr:rowOff>215900</xdr:rowOff>
                  </to>
                </anchor>
              </controlPr>
            </control>
          </mc:Choice>
          <mc:Fallback/>
        </mc:AlternateContent>
        <mc:AlternateContent xmlns:mc="http://schemas.openxmlformats.org/markup-compatibility/2006">
          <mc:Choice Requires="x14">
            <control shapeId="47151" r:id="rId50" name="Check Box 47">
              <controlPr defaultSize="0" autoFill="0" autoLine="0" autoPict="0">
                <anchor moveWithCells="1">
                  <from>
                    <xdr:col>3</xdr:col>
                    <xdr:colOff>25400</xdr:colOff>
                    <xdr:row>81</xdr:row>
                    <xdr:rowOff>292100</xdr:rowOff>
                  </from>
                  <to>
                    <xdr:col>3</xdr:col>
                    <xdr:colOff>292100</xdr:colOff>
                    <xdr:row>82</xdr:row>
                    <xdr:rowOff>381000</xdr:rowOff>
                  </to>
                </anchor>
              </controlPr>
            </control>
          </mc:Choice>
          <mc:Fallback/>
        </mc:AlternateContent>
        <mc:AlternateContent xmlns:mc="http://schemas.openxmlformats.org/markup-compatibility/2006">
          <mc:Choice Requires="x14">
            <control shapeId="47152" r:id="rId51" name="Check Box 48">
              <controlPr defaultSize="0" autoFill="0" autoLine="0" autoPict="0">
                <anchor moveWithCells="1">
                  <from>
                    <xdr:col>3</xdr:col>
                    <xdr:colOff>25400</xdr:colOff>
                    <xdr:row>83</xdr:row>
                    <xdr:rowOff>25400</xdr:rowOff>
                  </from>
                  <to>
                    <xdr:col>3</xdr:col>
                    <xdr:colOff>292100</xdr:colOff>
                    <xdr:row>83</xdr:row>
                    <xdr:rowOff>254000</xdr:rowOff>
                  </to>
                </anchor>
              </controlPr>
            </control>
          </mc:Choice>
          <mc:Fallback/>
        </mc:AlternateContent>
        <mc:AlternateContent xmlns:mc="http://schemas.openxmlformats.org/markup-compatibility/2006">
          <mc:Choice Requires="x14">
            <control shapeId="47153" r:id="rId52" name="Check Box 49">
              <controlPr defaultSize="0" autoFill="0" autoLine="0" autoPict="0">
                <anchor moveWithCells="1">
                  <from>
                    <xdr:col>3</xdr:col>
                    <xdr:colOff>25400</xdr:colOff>
                    <xdr:row>85</xdr:row>
                    <xdr:rowOff>368300</xdr:rowOff>
                  </from>
                  <to>
                    <xdr:col>3</xdr:col>
                    <xdr:colOff>292100</xdr:colOff>
                    <xdr:row>87</xdr:row>
                    <xdr:rowOff>12700</xdr:rowOff>
                  </to>
                </anchor>
              </controlPr>
            </control>
          </mc:Choice>
          <mc:Fallback/>
        </mc:AlternateContent>
        <mc:AlternateContent xmlns:mc="http://schemas.openxmlformats.org/markup-compatibility/2006">
          <mc:Choice Requires="x14">
            <control shapeId="47154" r:id="rId53" name="Check Box 50">
              <controlPr defaultSize="0" autoFill="0" autoLine="0" autoPict="0">
                <anchor moveWithCells="1">
                  <from>
                    <xdr:col>3</xdr:col>
                    <xdr:colOff>25400</xdr:colOff>
                    <xdr:row>86</xdr:row>
                    <xdr:rowOff>152400</xdr:rowOff>
                  </from>
                  <to>
                    <xdr:col>3</xdr:col>
                    <xdr:colOff>292100</xdr:colOff>
                    <xdr:row>87</xdr:row>
                    <xdr:rowOff>292100</xdr:rowOff>
                  </to>
                </anchor>
              </controlPr>
            </control>
          </mc:Choice>
          <mc:Fallback/>
        </mc:AlternateContent>
        <mc:AlternateContent xmlns:mc="http://schemas.openxmlformats.org/markup-compatibility/2006">
          <mc:Choice Requires="x14">
            <control shapeId="47155" r:id="rId54" name="Check Box 51">
              <controlPr defaultSize="0" autoFill="0" autoLine="0" autoPict="0">
                <anchor moveWithCells="1">
                  <from>
                    <xdr:col>3</xdr:col>
                    <xdr:colOff>12700</xdr:colOff>
                    <xdr:row>87</xdr:row>
                    <xdr:rowOff>266700</xdr:rowOff>
                  </from>
                  <to>
                    <xdr:col>3</xdr:col>
                    <xdr:colOff>292100</xdr:colOff>
                    <xdr:row>88</xdr:row>
                    <xdr:rowOff>266700</xdr:rowOff>
                  </to>
                </anchor>
              </controlPr>
            </control>
          </mc:Choice>
          <mc:Fallback/>
        </mc:AlternateContent>
        <mc:AlternateContent xmlns:mc="http://schemas.openxmlformats.org/markup-compatibility/2006">
          <mc:Choice Requires="x14">
            <control shapeId="47156" r:id="rId55" name="Check Box 52">
              <controlPr defaultSize="0" autoFill="0" autoLine="0" autoPict="0">
                <anchor moveWithCells="1">
                  <from>
                    <xdr:col>3</xdr:col>
                    <xdr:colOff>12700</xdr:colOff>
                    <xdr:row>89</xdr:row>
                    <xdr:rowOff>25400</xdr:rowOff>
                  </from>
                  <to>
                    <xdr:col>3</xdr:col>
                    <xdr:colOff>279400</xdr:colOff>
                    <xdr:row>89</xdr:row>
                    <xdr:rowOff>254000</xdr:rowOff>
                  </to>
                </anchor>
              </controlPr>
            </control>
          </mc:Choice>
          <mc:Fallback/>
        </mc:AlternateContent>
        <mc:AlternateContent xmlns:mc="http://schemas.openxmlformats.org/markup-compatibility/2006">
          <mc:Choice Requires="x14">
            <control shapeId="47157" r:id="rId56" name="Check Box 53">
              <controlPr defaultSize="0" autoFill="0" autoLine="0" autoPict="0">
                <anchor moveWithCells="1">
                  <from>
                    <xdr:col>2</xdr:col>
                    <xdr:colOff>635000</xdr:colOff>
                    <xdr:row>92</xdr:row>
                    <xdr:rowOff>0</xdr:rowOff>
                  </from>
                  <to>
                    <xdr:col>3</xdr:col>
                    <xdr:colOff>266700</xdr:colOff>
                    <xdr:row>93</xdr:row>
                    <xdr:rowOff>38100</xdr:rowOff>
                  </to>
                </anchor>
              </controlPr>
            </control>
          </mc:Choice>
          <mc:Fallback/>
        </mc:AlternateContent>
        <mc:AlternateContent xmlns:mc="http://schemas.openxmlformats.org/markup-compatibility/2006">
          <mc:Choice Requires="x14">
            <control shapeId="47158" r:id="rId57" name="Check Box 54">
              <controlPr defaultSize="0" autoFill="0" autoLine="0" autoPict="0">
                <anchor moveWithCells="1">
                  <from>
                    <xdr:col>2</xdr:col>
                    <xdr:colOff>635000</xdr:colOff>
                    <xdr:row>92</xdr:row>
                    <xdr:rowOff>304800</xdr:rowOff>
                  </from>
                  <to>
                    <xdr:col>3</xdr:col>
                    <xdr:colOff>266700</xdr:colOff>
                    <xdr:row>93</xdr:row>
                    <xdr:rowOff>330200</xdr:rowOff>
                  </to>
                </anchor>
              </controlPr>
            </control>
          </mc:Choice>
          <mc:Fallback/>
        </mc:AlternateContent>
        <mc:AlternateContent xmlns:mc="http://schemas.openxmlformats.org/markup-compatibility/2006">
          <mc:Choice Requires="x14">
            <control shapeId="47159" r:id="rId58" name="Check Box 55">
              <controlPr defaultSize="0" autoFill="0" autoLine="0" autoPict="0">
                <anchor moveWithCells="1">
                  <from>
                    <xdr:col>2</xdr:col>
                    <xdr:colOff>635000</xdr:colOff>
                    <xdr:row>93</xdr:row>
                    <xdr:rowOff>381000</xdr:rowOff>
                  </from>
                  <to>
                    <xdr:col>3</xdr:col>
                    <xdr:colOff>266700</xdr:colOff>
                    <xdr:row>94</xdr:row>
                    <xdr:rowOff>292100</xdr:rowOff>
                  </to>
                </anchor>
              </controlPr>
            </control>
          </mc:Choice>
          <mc:Fallback/>
        </mc:AlternateContent>
        <mc:AlternateContent xmlns:mc="http://schemas.openxmlformats.org/markup-compatibility/2006">
          <mc:Choice Requires="x14">
            <control shapeId="47160" r:id="rId59" name="Check Box 56">
              <controlPr defaultSize="0" autoFill="0" autoLine="0" autoPict="0">
                <anchor moveWithCells="1">
                  <from>
                    <xdr:col>2</xdr:col>
                    <xdr:colOff>635000</xdr:colOff>
                    <xdr:row>95</xdr:row>
                    <xdr:rowOff>25400</xdr:rowOff>
                  </from>
                  <to>
                    <xdr:col>3</xdr:col>
                    <xdr:colOff>266700</xdr:colOff>
                    <xdr:row>95</xdr:row>
                    <xdr:rowOff>254000</xdr:rowOff>
                  </to>
                </anchor>
              </controlPr>
            </control>
          </mc:Choice>
          <mc:Fallback/>
        </mc:AlternateContent>
        <mc:AlternateContent xmlns:mc="http://schemas.openxmlformats.org/markup-compatibility/2006">
          <mc:Choice Requires="x14">
            <control shapeId="47161" r:id="rId60" name="Check Box 57">
              <controlPr defaultSize="0" autoFill="0" autoLine="0" autoPict="0">
                <anchor moveWithCells="1">
                  <from>
                    <xdr:col>3</xdr:col>
                    <xdr:colOff>12700</xdr:colOff>
                    <xdr:row>100</xdr:row>
                    <xdr:rowOff>0</xdr:rowOff>
                  </from>
                  <to>
                    <xdr:col>3</xdr:col>
                    <xdr:colOff>279400</xdr:colOff>
                    <xdr:row>100</xdr:row>
                    <xdr:rowOff>228600</xdr:rowOff>
                  </to>
                </anchor>
              </controlPr>
            </control>
          </mc:Choice>
          <mc:Fallback/>
        </mc:AlternateContent>
        <mc:AlternateContent xmlns:mc="http://schemas.openxmlformats.org/markup-compatibility/2006">
          <mc:Choice Requires="x14">
            <control shapeId="47162" r:id="rId61" name="Check Box 58">
              <controlPr defaultSize="0" autoFill="0" autoLine="0" autoPict="0">
                <anchor moveWithCells="1">
                  <from>
                    <xdr:col>3</xdr:col>
                    <xdr:colOff>12700</xdr:colOff>
                    <xdr:row>100</xdr:row>
                    <xdr:rowOff>317500</xdr:rowOff>
                  </from>
                  <to>
                    <xdr:col>3</xdr:col>
                    <xdr:colOff>279400</xdr:colOff>
                    <xdr:row>101</xdr:row>
                    <xdr:rowOff>279400</xdr:rowOff>
                  </to>
                </anchor>
              </controlPr>
            </control>
          </mc:Choice>
          <mc:Fallback/>
        </mc:AlternateContent>
        <mc:AlternateContent xmlns:mc="http://schemas.openxmlformats.org/markup-compatibility/2006">
          <mc:Choice Requires="x14">
            <control shapeId="47163" r:id="rId62" name="Check Box 59">
              <controlPr defaultSize="0" autoFill="0" autoLine="0" autoPict="0">
                <anchor moveWithCells="1">
                  <from>
                    <xdr:col>3</xdr:col>
                    <xdr:colOff>12700</xdr:colOff>
                    <xdr:row>101</xdr:row>
                    <xdr:rowOff>520700</xdr:rowOff>
                  </from>
                  <to>
                    <xdr:col>3</xdr:col>
                    <xdr:colOff>279400</xdr:colOff>
                    <xdr:row>102</xdr:row>
                    <xdr:rowOff>292100</xdr:rowOff>
                  </to>
                </anchor>
              </controlPr>
            </control>
          </mc:Choice>
          <mc:Fallback/>
        </mc:AlternateContent>
        <mc:AlternateContent xmlns:mc="http://schemas.openxmlformats.org/markup-compatibility/2006">
          <mc:Choice Requires="x14">
            <control shapeId="47164" r:id="rId63" name="Check Box 60">
              <controlPr defaultSize="0" autoFill="0" autoLine="0" autoPict="0">
                <anchor moveWithCells="1">
                  <from>
                    <xdr:col>3</xdr:col>
                    <xdr:colOff>12700</xdr:colOff>
                    <xdr:row>103</xdr:row>
                    <xdr:rowOff>12700</xdr:rowOff>
                  </from>
                  <to>
                    <xdr:col>3</xdr:col>
                    <xdr:colOff>279400</xdr:colOff>
                    <xdr:row>103</xdr:row>
                    <xdr:rowOff>241300</xdr:rowOff>
                  </to>
                </anchor>
              </controlPr>
            </control>
          </mc:Choice>
          <mc:Fallback/>
        </mc:AlternateContent>
        <mc:AlternateContent xmlns:mc="http://schemas.openxmlformats.org/markup-compatibility/2006">
          <mc:Choice Requires="x14">
            <control shapeId="47165" r:id="rId64" name="Check Box 61">
              <controlPr defaultSize="0" autoFill="0" autoLine="0" autoPict="0">
                <anchor moveWithCells="1">
                  <from>
                    <xdr:col>3</xdr:col>
                    <xdr:colOff>50800</xdr:colOff>
                    <xdr:row>107</xdr:row>
                    <xdr:rowOff>368300</xdr:rowOff>
                  </from>
                  <to>
                    <xdr:col>3</xdr:col>
                    <xdr:colOff>317500</xdr:colOff>
                    <xdr:row>109</xdr:row>
                    <xdr:rowOff>25400</xdr:rowOff>
                  </to>
                </anchor>
              </controlPr>
            </control>
          </mc:Choice>
          <mc:Fallback/>
        </mc:AlternateContent>
        <mc:AlternateContent xmlns:mc="http://schemas.openxmlformats.org/markup-compatibility/2006">
          <mc:Choice Requires="x14">
            <control shapeId="47166" r:id="rId65" name="Check Box 62">
              <controlPr defaultSize="0" autoFill="0" autoLine="0" autoPict="0">
                <anchor moveWithCells="1">
                  <from>
                    <xdr:col>3</xdr:col>
                    <xdr:colOff>50800</xdr:colOff>
                    <xdr:row>108</xdr:row>
                    <xdr:rowOff>127000</xdr:rowOff>
                  </from>
                  <to>
                    <xdr:col>3</xdr:col>
                    <xdr:colOff>317500</xdr:colOff>
                    <xdr:row>109</xdr:row>
                    <xdr:rowOff>254000</xdr:rowOff>
                  </to>
                </anchor>
              </controlPr>
            </control>
          </mc:Choice>
          <mc:Fallback/>
        </mc:AlternateContent>
        <mc:AlternateContent xmlns:mc="http://schemas.openxmlformats.org/markup-compatibility/2006">
          <mc:Choice Requires="x14">
            <control shapeId="47167" r:id="rId66" name="Check Box 63">
              <controlPr defaultSize="0" autoFill="0" autoLine="0" autoPict="0">
                <anchor moveWithCells="1">
                  <from>
                    <xdr:col>3</xdr:col>
                    <xdr:colOff>63500</xdr:colOff>
                    <xdr:row>109</xdr:row>
                    <xdr:rowOff>1244600</xdr:rowOff>
                  </from>
                  <to>
                    <xdr:col>3</xdr:col>
                    <xdr:colOff>330200</xdr:colOff>
                    <xdr:row>110</xdr:row>
                    <xdr:rowOff>292100</xdr:rowOff>
                  </to>
                </anchor>
              </controlPr>
            </control>
          </mc:Choice>
          <mc:Fallback/>
        </mc:AlternateContent>
        <mc:AlternateContent xmlns:mc="http://schemas.openxmlformats.org/markup-compatibility/2006">
          <mc:Choice Requires="x14">
            <control shapeId="47168" r:id="rId67" name="Check Box 64">
              <controlPr defaultSize="0" autoFill="0" autoLine="0" autoPict="0">
                <anchor moveWithCells="1">
                  <from>
                    <xdr:col>3</xdr:col>
                    <xdr:colOff>50800</xdr:colOff>
                    <xdr:row>111</xdr:row>
                    <xdr:rowOff>25400</xdr:rowOff>
                  </from>
                  <to>
                    <xdr:col>3</xdr:col>
                    <xdr:colOff>317500</xdr:colOff>
                    <xdr:row>111</xdr:row>
                    <xdr:rowOff>254000</xdr:rowOff>
                  </to>
                </anchor>
              </controlPr>
            </control>
          </mc:Choice>
          <mc:Fallback/>
        </mc:AlternateContent>
      </controls>
    </mc:Choice>
    <mc:Fallback/>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sChapter2" enableFormatConditionsCalculation="0">
    <tabColor rgb="FFA5D290"/>
    <pageSetUpPr autoPageBreaks="0"/>
  </sheetPr>
  <dimension ref="A1:O282"/>
  <sheetViews>
    <sheetView showGridLines="0" topLeftCell="B1" workbookViewId="0">
      <pane ySplit="1" topLeftCell="A221" activePane="bottomLeft" state="frozen"/>
      <selection pane="bottomLeft" activeCell="G181" sqref="G181:J184"/>
    </sheetView>
  </sheetViews>
  <sheetFormatPr baseColWidth="10" defaultColWidth="8.83203125" defaultRowHeight="15" x14ac:dyDescent="0.2"/>
  <cols>
    <col min="1" max="2" width="8.83203125" style="136"/>
    <col min="3" max="3" width="8.33203125" style="138" customWidth="1"/>
    <col min="4" max="4" width="8.83203125" style="138"/>
    <col min="5" max="5" width="89.1640625" style="139" customWidth="1"/>
    <col min="6" max="9" width="8.83203125" style="136"/>
    <col min="10" max="10" width="34.5" style="136" customWidth="1"/>
    <col min="11" max="11" width="9.5" style="201" hidden="1" customWidth="1"/>
    <col min="12" max="12" width="10.5" style="140" bestFit="1" customWidth="1"/>
  </cols>
  <sheetData>
    <row r="1" spans="1:15" ht="47.5" customHeight="1" x14ac:dyDescent="0.2">
      <c r="B1" s="187" t="s">
        <v>1025</v>
      </c>
      <c r="K1" s="202"/>
      <c r="N1" t="str">
        <f>IF(O1="","","Still to do")</f>
        <v/>
      </c>
      <c r="O1" s="8" t="str">
        <f>'Start and prefill'!$G$9</f>
        <v/>
      </c>
    </row>
    <row r="2" spans="1:15" ht="17" customHeight="1" x14ac:dyDescent="0.2">
      <c r="C2" s="141"/>
      <c r="G2" s="6" t="s">
        <v>16</v>
      </c>
      <c r="H2"/>
      <c r="I2"/>
      <c r="J2"/>
    </row>
    <row r="3" spans="1:15" ht="17" customHeight="1" thickBot="1" x14ac:dyDescent="0.25">
      <c r="K3" s="202"/>
    </row>
    <row r="4" spans="1:15" x14ac:dyDescent="0.2">
      <c r="B4" s="61" t="s">
        <v>1027</v>
      </c>
      <c r="C4" s="50"/>
      <c r="D4" s="50"/>
      <c r="E4" s="66"/>
      <c r="F4" s="353" t="str">
        <f>B4</f>
        <v>Bezpečnost a ochrana zdraví při práci</v>
      </c>
      <c r="G4"/>
      <c r="H4"/>
      <c r="I4"/>
      <c r="J4"/>
    </row>
    <row r="5" spans="1:15" x14ac:dyDescent="0.2">
      <c r="B5" s="62"/>
      <c r="C5" s="18"/>
      <c r="D5" s="18"/>
      <c r="E5" s="55" t="s">
        <v>342</v>
      </c>
      <c r="F5" s="353"/>
      <c r="G5"/>
      <c r="H5"/>
      <c r="I5"/>
      <c r="J5"/>
    </row>
    <row r="6" spans="1:15" s="17" customFormat="1" x14ac:dyDescent="0.2">
      <c r="A6" s="136"/>
      <c r="B6" s="282">
        <f>COUNTIF(C7:C282,"inconsistent")</f>
        <v>0</v>
      </c>
      <c r="C6" s="18" t="s">
        <v>125</v>
      </c>
      <c r="D6" s="307" t="s">
        <v>1028</v>
      </c>
      <c r="E6" s="352"/>
      <c r="F6" s="353"/>
      <c r="G6" t="str">
        <f>C6</f>
        <v>Q2.1</v>
      </c>
      <c r="H6" t="s">
        <v>343</v>
      </c>
      <c r="I6"/>
      <c r="J6"/>
      <c r="K6" s="201"/>
      <c r="L6" s="140"/>
    </row>
    <row r="7" spans="1:15" s="17" customFormat="1" x14ac:dyDescent="0.2">
      <c r="A7" s="136"/>
      <c r="B7" s="62"/>
      <c r="C7" s="19" t="str">
        <f>IF(COUNTIF(K7:K10,TRUE)=0,"incomplete",IF(COUNTIF(K7:K10,TRUE)=1,"","inconsistent"))</f>
        <v/>
      </c>
      <c r="D7" s="18" t="s">
        <v>289</v>
      </c>
      <c r="E7" s="55" t="s">
        <v>1029</v>
      </c>
      <c r="F7" s="353"/>
      <c r="G7" s="354"/>
      <c r="H7" s="355"/>
      <c r="I7" s="355"/>
      <c r="J7" s="356"/>
      <c r="K7" s="201" t="b">
        <v>0</v>
      </c>
      <c r="L7" s="140"/>
    </row>
    <row r="8" spans="1:15" s="17" customFormat="1" ht="63" customHeight="1" x14ac:dyDescent="0.2">
      <c r="A8" s="136"/>
      <c r="B8" s="62"/>
      <c r="C8" s="18"/>
      <c r="D8" s="47" t="s">
        <v>290</v>
      </c>
      <c r="E8" s="56" t="s">
        <v>1030</v>
      </c>
      <c r="F8" s="353"/>
      <c r="G8" s="357"/>
      <c r="H8" s="358"/>
      <c r="I8" s="358"/>
      <c r="J8" s="359"/>
      <c r="K8" s="201" t="b">
        <v>0</v>
      </c>
      <c r="L8" s="140"/>
    </row>
    <row r="9" spans="1:15" s="17" customFormat="1" ht="60.75" customHeight="1" x14ac:dyDescent="0.2">
      <c r="A9" s="136"/>
      <c r="B9" s="62"/>
      <c r="C9" s="18"/>
      <c r="D9" s="18" t="s">
        <v>291</v>
      </c>
      <c r="E9" s="55" t="s">
        <v>1031</v>
      </c>
      <c r="F9" s="353"/>
      <c r="G9" s="357"/>
      <c r="H9" s="358"/>
      <c r="I9" s="358"/>
      <c r="J9" s="359"/>
      <c r="K9" s="201" t="b">
        <v>1</v>
      </c>
      <c r="L9" s="140"/>
    </row>
    <row r="10" spans="1:15" s="17" customFormat="1" ht="30" x14ac:dyDescent="0.2">
      <c r="A10" s="136"/>
      <c r="B10" s="62"/>
      <c r="C10" s="18"/>
      <c r="D10" s="47" t="s">
        <v>292</v>
      </c>
      <c r="E10" s="56" t="s">
        <v>1032</v>
      </c>
      <c r="F10" s="353"/>
      <c r="G10" s="360"/>
      <c r="H10" s="361"/>
      <c r="I10" s="361"/>
      <c r="J10" s="362"/>
      <c r="K10" s="201" t="b">
        <v>0</v>
      </c>
      <c r="L10" s="140"/>
    </row>
    <row r="11" spans="1:15" x14ac:dyDescent="0.2">
      <c r="B11" s="62"/>
      <c r="C11" s="18"/>
      <c r="D11" s="18"/>
      <c r="E11" s="55" t="s">
        <v>342</v>
      </c>
      <c r="F11" s="353"/>
      <c r="G11"/>
      <c r="H11"/>
      <c r="I11"/>
      <c r="J11"/>
    </row>
    <row r="12" spans="1:15" s="17" customFormat="1" x14ac:dyDescent="0.2">
      <c r="A12" s="136"/>
      <c r="B12" s="62"/>
      <c r="C12" s="18" t="s">
        <v>126</v>
      </c>
      <c r="D12" s="44" t="s">
        <v>1033</v>
      </c>
      <c r="E12" s="55"/>
      <c r="F12" s="353"/>
      <c r="G12" t="str">
        <f>C12</f>
        <v>Q2.2</v>
      </c>
      <c r="H12" t="s">
        <v>343</v>
      </c>
      <c r="I12"/>
      <c r="J12"/>
      <c r="K12" s="201"/>
      <c r="L12" s="140"/>
    </row>
    <row r="13" spans="1:15" s="17" customFormat="1" ht="18" customHeight="1" x14ac:dyDescent="0.2">
      <c r="A13" s="136"/>
      <c r="B13" s="63"/>
      <c r="C13" s="19" t="str">
        <f>IF(COUNTIF(K13:K16,TRUE)=0,"incomplete",IF(COUNTIF(K13:K16,TRUE)=1,"","inconsistent"))</f>
        <v/>
      </c>
      <c r="D13" s="18" t="s">
        <v>289</v>
      </c>
      <c r="E13" s="55" t="s">
        <v>1034</v>
      </c>
      <c r="F13" s="353"/>
      <c r="G13" s="354"/>
      <c r="H13" s="355"/>
      <c r="I13" s="355"/>
      <c r="J13" s="356"/>
      <c r="K13" s="201" t="b">
        <v>0</v>
      </c>
      <c r="L13" s="140"/>
    </row>
    <row r="14" spans="1:15" s="17" customFormat="1" ht="104" customHeight="1" x14ac:dyDescent="0.2">
      <c r="A14" s="136"/>
      <c r="B14" s="62"/>
      <c r="C14" s="18"/>
      <c r="D14" s="47" t="s">
        <v>290</v>
      </c>
      <c r="E14" s="56" t="s">
        <v>1035</v>
      </c>
      <c r="F14" s="353"/>
      <c r="G14" s="357"/>
      <c r="H14" s="358"/>
      <c r="I14" s="358"/>
      <c r="J14" s="359"/>
      <c r="K14" s="201" t="b">
        <v>0</v>
      </c>
      <c r="L14" s="140"/>
    </row>
    <row r="15" spans="1:15" s="17" customFormat="1" ht="57.75" customHeight="1" x14ac:dyDescent="0.2">
      <c r="A15" s="136"/>
      <c r="B15" s="62"/>
      <c r="C15" s="18"/>
      <c r="D15" s="18" t="s">
        <v>291</v>
      </c>
      <c r="E15" s="55" t="s">
        <v>1036</v>
      </c>
      <c r="F15" s="353"/>
      <c r="G15" s="357"/>
      <c r="H15" s="358"/>
      <c r="I15" s="358"/>
      <c r="J15" s="359"/>
      <c r="K15" s="201" t="b">
        <v>0</v>
      </c>
      <c r="L15" s="140"/>
    </row>
    <row r="16" spans="1:15" s="17" customFormat="1" ht="126" customHeight="1" x14ac:dyDescent="0.2">
      <c r="A16" s="136"/>
      <c r="B16" s="62"/>
      <c r="C16" s="18"/>
      <c r="D16" s="47" t="s">
        <v>292</v>
      </c>
      <c r="E16" s="56" t="s">
        <v>1037</v>
      </c>
      <c r="F16" s="353"/>
      <c r="G16" s="360"/>
      <c r="H16" s="361"/>
      <c r="I16" s="361"/>
      <c r="J16" s="362"/>
      <c r="K16" s="201" t="b">
        <v>1</v>
      </c>
      <c r="L16" s="140"/>
    </row>
    <row r="17" spans="1:12" x14ac:dyDescent="0.2">
      <c r="B17" s="62"/>
      <c r="C17" s="18"/>
      <c r="D17" s="18"/>
      <c r="E17" s="55" t="s">
        <v>342</v>
      </c>
      <c r="F17" s="353"/>
      <c r="G17"/>
      <c r="H17"/>
      <c r="I17"/>
      <c r="J17"/>
    </row>
    <row r="18" spans="1:12" s="17" customFormat="1" x14ac:dyDescent="0.2">
      <c r="A18" s="136"/>
      <c r="B18" s="62"/>
      <c r="C18" s="18" t="s">
        <v>128</v>
      </c>
      <c r="D18" s="44" t="s">
        <v>127</v>
      </c>
      <c r="E18" s="55"/>
      <c r="F18" s="353"/>
      <c r="G18" t="str">
        <f>C18</f>
        <v>Q2.3</v>
      </c>
      <c r="H18" t="s">
        <v>343</v>
      </c>
      <c r="I18"/>
      <c r="J18"/>
      <c r="K18" s="201"/>
      <c r="L18" s="140"/>
    </row>
    <row r="19" spans="1:12" s="17" customFormat="1" x14ac:dyDescent="0.2">
      <c r="A19" s="136"/>
      <c r="B19" s="63"/>
      <c r="C19" s="19" t="str">
        <f>IF(COUNTIF(K19:K22,TRUE)=0,"incomplete",IF(COUNTIF(K19:K22,TRUE)=1,"","inconsistent"))</f>
        <v/>
      </c>
      <c r="D19" s="18" t="s">
        <v>289</v>
      </c>
      <c r="E19" s="55" t="s">
        <v>1038</v>
      </c>
      <c r="F19" s="353"/>
      <c r="G19" s="354"/>
      <c r="H19" s="355"/>
      <c r="I19" s="355"/>
      <c r="J19" s="356"/>
      <c r="K19" s="201" t="b">
        <v>0</v>
      </c>
      <c r="L19" s="140"/>
    </row>
    <row r="20" spans="1:12" s="17" customFormat="1" ht="60" x14ac:dyDescent="0.2">
      <c r="A20" s="136"/>
      <c r="B20" s="62"/>
      <c r="C20" s="18"/>
      <c r="D20" s="47" t="s">
        <v>290</v>
      </c>
      <c r="E20" s="56" t="s">
        <v>1039</v>
      </c>
      <c r="F20" s="353"/>
      <c r="G20" s="357"/>
      <c r="H20" s="358"/>
      <c r="I20" s="358"/>
      <c r="J20" s="359"/>
      <c r="K20" s="201" t="b">
        <v>0</v>
      </c>
      <c r="L20" s="140"/>
    </row>
    <row r="21" spans="1:12" s="17" customFormat="1" ht="94.5" customHeight="1" x14ac:dyDescent="0.2">
      <c r="A21" s="136"/>
      <c r="B21" s="62"/>
      <c r="C21" s="18"/>
      <c r="D21" s="18" t="s">
        <v>291</v>
      </c>
      <c r="E21" s="55" t="s">
        <v>1040</v>
      </c>
      <c r="F21" s="353"/>
      <c r="G21" s="357"/>
      <c r="H21" s="358"/>
      <c r="I21" s="358"/>
      <c r="J21" s="359"/>
      <c r="K21" s="201" t="b">
        <v>0</v>
      </c>
      <c r="L21" s="140"/>
    </row>
    <row r="22" spans="1:12" s="17" customFormat="1" x14ac:dyDescent="0.2">
      <c r="A22" s="136"/>
      <c r="B22" s="62"/>
      <c r="C22" s="18"/>
      <c r="D22" s="47" t="s">
        <v>292</v>
      </c>
      <c r="E22" s="56" t="s">
        <v>1041</v>
      </c>
      <c r="F22" s="353"/>
      <c r="G22" s="360"/>
      <c r="H22" s="361"/>
      <c r="I22" s="361"/>
      <c r="J22" s="362"/>
      <c r="K22" s="201" t="b">
        <v>1</v>
      </c>
      <c r="L22" s="140"/>
    </row>
    <row r="23" spans="1:12" s="17" customFormat="1" x14ac:dyDescent="0.2">
      <c r="A23" s="136"/>
      <c r="B23" s="62"/>
      <c r="C23" s="18"/>
      <c r="D23" s="18"/>
      <c r="E23" s="55" t="s">
        <v>342</v>
      </c>
      <c r="F23" s="353"/>
      <c r="G23"/>
      <c r="H23"/>
      <c r="I23"/>
      <c r="J23"/>
      <c r="K23" s="201"/>
      <c r="L23" s="140"/>
    </row>
    <row r="24" spans="1:12" s="17" customFormat="1" x14ac:dyDescent="0.2">
      <c r="A24" s="136"/>
      <c r="B24" s="62"/>
      <c r="C24" s="18" t="s">
        <v>129</v>
      </c>
      <c r="D24" s="44" t="s">
        <v>1042</v>
      </c>
      <c r="E24" s="55"/>
      <c r="F24" s="353" t="str">
        <f>B4</f>
        <v>Bezpečnost a ochrana zdraví při práci</v>
      </c>
      <c r="G24" t="str">
        <f>C24</f>
        <v>Q2.4</v>
      </c>
      <c r="H24" t="s">
        <v>343</v>
      </c>
      <c r="I24"/>
      <c r="J24"/>
      <c r="K24" s="201"/>
      <c r="L24" s="140"/>
    </row>
    <row r="25" spans="1:12" s="17" customFormat="1" ht="30" x14ac:dyDescent="0.2">
      <c r="A25" s="136"/>
      <c r="B25" s="63"/>
      <c r="C25" s="19" t="str">
        <f>IF(COUNTIF(K25:K28,TRUE)=0,"incomplete",IF(COUNTIF(K25:K28,TRUE)=1,"","inconsistent"))</f>
        <v/>
      </c>
      <c r="D25" s="18" t="s">
        <v>289</v>
      </c>
      <c r="E25" s="55" t="s">
        <v>1043</v>
      </c>
      <c r="F25" s="353"/>
      <c r="G25" s="354"/>
      <c r="H25" s="355"/>
      <c r="I25" s="355"/>
      <c r="J25" s="356"/>
      <c r="K25" s="201" t="b">
        <v>0</v>
      </c>
      <c r="L25" s="140"/>
    </row>
    <row r="26" spans="1:12" s="17" customFormat="1" x14ac:dyDescent="0.2">
      <c r="A26" s="136"/>
      <c r="B26" s="62"/>
      <c r="C26" s="18"/>
      <c r="D26" s="47" t="s">
        <v>290</v>
      </c>
      <c r="E26" s="56" t="s">
        <v>1044</v>
      </c>
      <c r="F26" s="353"/>
      <c r="G26" s="357"/>
      <c r="H26" s="358"/>
      <c r="I26" s="358"/>
      <c r="J26" s="359"/>
      <c r="K26" s="201" t="b">
        <v>0</v>
      </c>
      <c r="L26" s="140"/>
    </row>
    <row r="27" spans="1:12" s="17" customFormat="1" ht="75" x14ac:dyDescent="0.2">
      <c r="A27" s="136"/>
      <c r="B27" s="62"/>
      <c r="C27" s="18"/>
      <c r="D27" s="18" t="s">
        <v>291</v>
      </c>
      <c r="E27" s="55" t="s">
        <v>1045</v>
      </c>
      <c r="F27" s="353"/>
      <c r="G27" s="357"/>
      <c r="H27" s="358"/>
      <c r="I27" s="358"/>
      <c r="J27" s="359"/>
      <c r="K27" s="201" t="b">
        <v>0</v>
      </c>
      <c r="L27" s="140"/>
    </row>
    <row r="28" spans="1:12" s="17" customFormat="1" ht="45" x14ac:dyDescent="0.2">
      <c r="A28" s="136"/>
      <c r="B28" s="62"/>
      <c r="C28" s="18"/>
      <c r="D28" s="47" t="s">
        <v>292</v>
      </c>
      <c r="E28" s="56" t="s">
        <v>1046</v>
      </c>
      <c r="F28" s="353"/>
      <c r="G28" s="360"/>
      <c r="H28" s="361"/>
      <c r="I28" s="361"/>
      <c r="J28" s="362"/>
      <c r="K28" s="201" t="b">
        <v>1</v>
      </c>
      <c r="L28" s="140"/>
    </row>
    <row r="29" spans="1:12" s="17" customFormat="1" x14ac:dyDescent="0.2">
      <c r="A29" s="136"/>
      <c r="B29" s="62"/>
      <c r="C29" s="18"/>
      <c r="D29" s="18"/>
      <c r="E29" s="55" t="s">
        <v>342</v>
      </c>
      <c r="F29" s="353"/>
      <c r="G29"/>
      <c r="H29"/>
      <c r="I29"/>
      <c r="J29"/>
      <c r="K29" s="201"/>
      <c r="L29" s="140"/>
    </row>
    <row r="30" spans="1:12" s="17" customFormat="1" ht="30.75" customHeight="1" x14ac:dyDescent="0.2">
      <c r="A30" s="136"/>
      <c r="B30" s="62"/>
      <c r="C30" s="18" t="s">
        <v>130</v>
      </c>
      <c r="D30" s="307" t="s">
        <v>1047</v>
      </c>
      <c r="E30" s="352"/>
      <c r="F30" s="353"/>
      <c r="G30" t="str">
        <f>C30</f>
        <v>Q2.5</v>
      </c>
      <c r="H30" t="s">
        <v>343</v>
      </c>
      <c r="I30"/>
      <c r="J30"/>
      <c r="K30" s="201"/>
      <c r="L30" s="140"/>
    </row>
    <row r="31" spans="1:12" s="17" customFormat="1" x14ac:dyDescent="0.2">
      <c r="A31" s="136"/>
      <c r="B31" s="63"/>
      <c r="C31" s="19" t="str">
        <f>IF(COUNTIF(K31:K34,TRUE)=0,"incomplete",IF(COUNTIF(K31:K34,TRUE)=1,"","inconsistent"))</f>
        <v/>
      </c>
      <c r="D31" s="18" t="s">
        <v>289</v>
      </c>
      <c r="E31" s="55" t="s">
        <v>1048</v>
      </c>
      <c r="F31" s="353"/>
      <c r="G31" s="354"/>
      <c r="H31" s="355"/>
      <c r="I31" s="355"/>
      <c r="J31" s="356"/>
      <c r="K31" s="201" t="b">
        <v>0</v>
      </c>
      <c r="L31" s="140"/>
    </row>
    <row r="32" spans="1:12" s="17" customFormat="1" x14ac:dyDescent="0.2">
      <c r="A32" s="136"/>
      <c r="B32" s="62"/>
      <c r="C32" s="18"/>
      <c r="D32" s="47" t="s">
        <v>290</v>
      </c>
      <c r="E32" s="56" t="s">
        <v>1049</v>
      </c>
      <c r="F32" s="353"/>
      <c r="G32" s="357"/>
      <c r="H32" s="358"/>
      <c r="I32" s="358"/>
      <c r="J32" s="359"/>
      <c r="K32" s="201" t="b">
        <v>0</v>
      </c>
      <c r="L32" s="140"/>
    </row>
    <row r="33" spans="1:12" s="17" customFormat="1" ht="33" customHeight="1" x14ac:dyDescent="0.2">
      <c r="A33" s="136"/>
      <c r="B33" s="62"/>
      <c r="C33" s="18"/>
      <c r="D33" s="18" t="s">
        <v>291</v>
      </c>
      <c r="E33" s="55" t="s">
        <v>1050</v>
      </c>
      <c r="F33" s="353"/>
      <c r="G33" s="357"/>
      <c r="H33" s="358"/>
      <c r="I33" s="358"/>
      <c r="J33" s="359"/>
      <c r="K33" s="201" t="b">
        <v>0</v>
      </c>
      <c r="L33" s="140"/>
    </row>
    <row r="34" spans="1:12" s="17" customFormat="1" x14ac:dyDescent="0.2">
      <c r="A34" s="136"/>
      <c r="B34" s="62"/>
      <c r="C34" s="18"/>
      <c r="D34" s="47" t="s">
        <v>292</v>
      </c>
      <c r="E34" s="56" t="s">
        <v>1051</v>
      </c>
      <c r="F34" s="353"/>
      <c r="G34" s="360"/>
      <c r="H34" s="361"/>
      <c r="I34" s="361"/>
      <c r="J34" s="362"/>
      <c r="K34" s="201" t="b">
        <v>1</v>
      </c>
      <c r="L34" s="140"/>
    </row>
    <row r="35" spans="1:12" x14ac:dyDescent="0.2">
      <c r="B35" s="62"/>
      <c r="C35" s="18"/>
      <c r="D35" s="18"/>
      <c r="E35" s="55" t="s">
        <v>342</v>
      </c>
      <c r="F35" s="353"/>
      <c r="G35"/>
      <c r="H35"/>
      <c r="I35"/>
      <c r="J35"/>
    </row>
    <row r="36" spans="1:12" s="17" customFormat="1" ht="30" customHeight="1" x14ac:dyDescent="0.2">
      <c r="A36" s="136"/>
      <c r="B36" s="62"/>
      <c r="C36" s="18" t="s">
        <v>131</v>
      </c>
      <c r="D36" s="307" t="s">
        <v>1052</v>
      </c>
      <c r="E36" s="352"/>
      <c r="F36" s="353"/>
      <c r="G36" t="str">
        <f>C36</f>
        <v>Q2.6</v>
      </c>
      <c r="H36" t="s">
        <v>343</v>
      </c>
      <c r="I36"/>
      <c r="J36"/>
      <c r="K36" s="201"/>
      <c r="L36" s="140"/>
    </row>
    <row r="37" spans="1:12" s="17" customFormat="1" x14ac:dyDescent="0.2">
      <c r="A37" s="136"/>
      <c r="B37" s="63"/>
      <c r="C37" s="19" t="str">
        <f>IF(COUNTIF(K37:K40,TRUE)=0,"incomplete",IF(COUNTIF(K37:K40,TRUE)=1,"","inconsistent"))</f>
        <v/>
      </c>
      <c r="D37" s="18" t="s">
        <v>289</v>
      </c>
      <c r="E37" s="55" t="s">
        <v>1053</v>
      </c>
      <c r="F37" s="353"/>
      <c r="G37" s="354"/>
      <c r="H37" s="355"/>
      <c r="I37" s="355"/>
      <c r="J37" s="356"/>
      <c r="K37" s="201" t="b">
        <v>0</v>
      </c>
      <c r="L37" s="140"/>
    </row>
    <row r="38" spans="1:12" s="17" customFormat="1" x14ac:dyDescent="0.2">
      <c r="A38" s="136"/>
      <c r="B38" s="62"/>
      <c r="C38" s="18"/>
      <c r="D38" s="47" t="s">
        <v>290</v>
      </c>
      <c r="E38" s="56" t="s">
        <v>1054</v>
      </c>
      <c r="F38" s="353"/>
      <c r="G38" s="357"/>
      <c r="H38" s="358"/>
      <c r="I38" s="358"/>
      <c r="J38" s="359"/>
      <c r="K38" s="201" t="b">
        <v>0</v>
      </c>
      <c r="L38" s="140"/>
    </row>
    <row r="39" spans="1:12" s="17" customFormat="1" ht="45" x14ac:dyDescent="0.2">
      <c r="A39" s="136"/>
      <c r="B39" s="62"/>
      <c r="C39" s="18"/>
      <c r="D39" s="18" t="s">
        <v>291</v>
      </c>
      <c r="E39" s="55" t="s">
        <v>1055</v>
      </c>
      <c r="F39" s="353"/>
      <c r="G39" s="357"/>
      <c r="H39" s="358"/>
      <c r="I39" s="358"/>
      <c r="J39" s="359"/>
      <c r="K39" s="201" t="b">
        <v>0</v>
      </c>
      <c r="L39" s="140"/>
    </row>
    <row r="40" spans="1:12" s="17" customFormat="1" x14ac:dyDescent="0.2">
      <c r="A40" s="136"/>
      <c r="B40" s="62"/>
      <c r="C40" s="18"/>
      <c r="D40" s="47" t="s">
        <v>292</v>
      </c>
      <c r="E40" s="56" t="s">
        <v>1056</v>
      </c>
      <c r="F40" s="353"/>
      <c r="G40" s="360"/>
      <c r="H40" s="361"/>
      <c r="I40" s="361"/>
      <c r="J40" s="362"/>
      <c r="K40" s="201" t="b">
        <v>1</v>
      </c>
      <c r="L40" s="140"/>
    </row>
    <row r="41" spans="1:12" x14ac:dyDescent="0.2">
      <c r="B41" s="62"/>
      <c r="C41" s="18"/>
      <c r="D41" s="18"/>
      <c r="E41" s="55" t="s">
        <v>342</v>
      </c>
      <c r="F41" s="353" t="str">
        <f>B4</f>
        <v>Bezpečnost a ochrana zdraví při práci</v>
      </c>
      <c r="G41"/>
      <c r="H41"/>
      <c r="I41"/>
      <c r="J41"/>
    </row>
    <row r="42" spans="1:12" s="17" customFormat="1" x14ac:dyDescent="0.2">
      <c r="A42" s="136"/>
      <c r="B42" s="62"/>
      <c r="C42" s="18" t="s">
        <v>132</v>
      </c>
      <c r="D42" s="44" t="s">
        <v>1057</v>
      </c>
      <c r="E42" s="55"/>
      <c r="F42" s="353"/>
      <c r="G42" t="str">
        <f>C42</f>
        <v>Q2.7</v>
      </c>
      <c r="H42" t="s">
        <v>343</v>
      </c>
      <c r="I42"/>
      <c r="J42"/>
      <c r="K42" s="201"/>
      <c r="L42" s="140"/>
    </row>
    <row r="43" spans="1:12" s="17" customFormat="1" x14ac:dyDescent="0.2">
      <c r="A43" s="136"/>
      <c r="B43" s="63"/>
      <c r="C43" s="19" t="str">
        <f>IF(COUNTIF(K43:K46,TRUE)=0,"incomplete",IF(COUNTIF(K43:K46,TRUE)=1,"","inconsistent"))</f>
        <v/>
      </c>
      <c r="D43" s="18" t="s">
        <v>289</v>
      </c>
      <c r="E43" s="55" t="s">
        <v>1058</v>
      </c>
      <c r="F43" s="353"/>
      <c r="G43" s="354"/>
      <c r="H43" s="355"/>
      <c r="I43" s="355"/>
      <c r="J43" s="356"/>
      <c r="K43" s="201" t="b">
        <v>0</v>
      </c>
      <c r="L43" s="140"/>
    </row>
    <row r="44" spans="1:12" s="17" customFormat="1" ht="45" x14ac:dyDescent="0.2">
      <c r="A44" s="136"/>
      <c r="B44" s="62"/>
      <c r="C44" s="18"/>
      <c r="D44" s="47" t="s">
        <v>290</v>
      </c>
      <c r="E44" s="56" t="s">
        <v>1059</v>
      </c>
      <c r="F44" s="353"/>
      <c r="G44" s="357"/>
      <c r="H44" s="358"/>
      <c r="I44" s="358"/>
      <c r="J44" s="359"/>
      <c r="K44" s="201" t="b">
        <v>0</v>
      </c>
      <c r="L44" s="140"/>
    </row>
    <row r="45" spans="1:12" s="17" customFormat="1" ht="60" x14ac:dyDescent="0.2">
      <c r="A45" s="136"/>
      <c r="B45" s="62"/>
      <c r="C45" s="18"/>
      <c r="D45" s="18" t="s">
        <v>291</v>
      </c>
      <c r="E45" s="55" t="s">
        <v>1060</v>
      </c>
      <c r="F45" s="353"/>
      <c r="G45" s="357"/>
      <c r="H45" s="358"/>
      <c r="I45" s="358"/>
      <c r="J45" s="359"/>
      <c r="K45" s="201" t="b">
        <v>1</v>
      </c>
      <c r="L45" s="140"/>
    </row>
    <row r="46" spans="1:12" s="17" customFormat="1" ht="30" x14ac:dyDescent="0.2">
      <c r="A46" s="136"/>
      <c r="B46" s="62"/>
      <c r="C46" s="18"/>
      <c r="D46" s="47" t="s">
        <v>292</v>
      </c>
      <c r="E46" s="56" t="s">
        <v>1061</v>
      </c>
      <c r="F46" s="353"/>
      <c r="G46" s="360"/>
      <c r="H46" s="361"/>
      <c r="I46" s="361"/>
      <c r="J46" s="362"/>
      <c r="K46" s="201" t="b">
        <v>0</v>
      </c>
      <c r="L46" s="140"/>
    </row>
    <row r="47" spans="1:12" s="17" customFormat="1" x14ac:dyDescent="0.2">
      <c r="A47" s="136"/>
      <c r="B47" s="62"/>
      <c r="C47" s="18"/>
      <c r="D47" s="18"/>
      <c r="E47" s="55" t="s">
        <v>342</v>
      </c>
      <c r="F47" s="353"/>
      <c r="G47"/>
      <c r="H47"/>
      <c r="I47"/>
      <c r="J47"/>
      <c r="K47" s="201"/>
      <c r="L47" s="140"/>
    </row>
    <row r="48" spans="1:12" s="17" customFormat="1" ht="23.25" customHeight="1" x14ac:dyDescent="0.2">
      <c r="A48" s="136"/>
      <c r="B48" s="62"/>
      <c r="C48" s="18" t="s">
        <v>133</v>
      </c>
      <c r="D48" s="283" t="s">
        <v>1062</v>
      </c>
      <c r="E48" s="55"/>
      <c r="F48" s="353"/>
      <c r="G48" t="str">
        <f>C48</f>
        <v>Q2.8</v>
      </c>
      <c r="H48" t="s">
        <v>343</v>
      </c>
      <c r="I48"/>
      <c r="J48"/>
      <c r="K48" s="201"/>
      <c r="L48" s="140"/>
    </row>
    <row r="49" spans="1:12" s="17" customFormat="1" x14ac:dyDescent="0.2">
      <c r="A49" s="136"/>
      <c r="B49" s="63"/>
      <c r="C49" s="19" t="str">
        <f>IF(COUNTIF(K49:K52,TRUE)=0,"incomplete",IF(COUNTIF(K49:K52,TRUE)=1,"","inconsistent"))</f>
        <v/>
      </c>
      <c r="D49" s="18" t="s">
        <v>289</v>
      </c>
      <c r="E49" s="55" t="s">
        <v>1063</v>
      </c>
      <c r="F49" s="353"/>
      <c r="G49" s="354"/>
      <c r="H49" s="355"/>
      <c r="I49" s="355"/>
      <c r="J49" s="356"/>
      <c r="K49" s="201" t="b">
        <v>0</v>
      </c>
      <c r="L49" s="140"/>
    </row>
    <row r="50" spans="1:12" s="17" customFormat="1" x14ac:dyDescent="0.2">
      <c r="A50" s="136"/>
      <c r="B50" s="62"/>
      <c r="C50" s="18"/>
      <c r="D50" s="47" t="s">
        <v>290</v>
      </c>
      <c r="E50" s="56" t="s">
        <v>1064</v>
      </c>
      <c r="F50" s="353"/>
      <c r="G50" s="357"/>
      <c r="H50" s="358"/>
      <c r="I50" s="358"/>
      <c r="J50" s="359"/>
      <c r="K50" s="201" t="b">
        <v>0</v>
      </c>
      <c r="L50" s="140"/>
    </row>
    <row r="51" spans="1:12" s="17" customFormat="1" x14ac:dyDescent="0.2">
      <c r="A51" s="136"/>
      <c r="B51" s="62"/>
      <c r="C51" s="18"/>
      <c r="D51" s="18" t="s">
        <v>291</v>
      </c>
      <c r="E51" s="109" t="s">
        <v>1065</v>
      </c>
      <c r="F51" s="353"/>
      <c r="G51" s="357"/>
      <c r="H51" s="358"/>
      <c r="I51" s="358"/>
      <c r="J51" s="359"/>
      <c r="K51" s="201" t="b">
        <v>1</v>
      </c>
      <c r="L51" s="140"/>
    </row>
    <row r="52" spans="1:12" s="17" customFormat="1" ht="60" customHeight="1" x14ac:dyDescent="0.2">
      <c r="A52" s="136"/>
      <c r="B52" s="62"/>
      <c r="C52" s="18"/>
      <c r="D52" s="47" t="s">
        <v>292</v>
      </c>
      <c r="E52" s="56" t="s">
        <v>1066</v>
      </c>
      <c r="F52" s="353"/>
      <c r="G52" s="360"/>
      <c r="H52" s="361"/>
      <c r="I52" s="361"/>
      <c r="J52" s="362"/>
      <c r="K52" s="201" t="b">
        <v>0</v>
      </c>
      <c r="L52" s="140"/>
    </row>
    <row r="53" spans="1:12" x14ac:dyDescent="0.2">
      <c r="B53" s="62"/>
      <c r="C53" s="18"/>
      <c r="D53" s="18"/>
      <c r="E53" s="55" t="s">
        <v>342</v>
      </c>
      <c r="F53" s="353"/>
      <c r="G53"/>
      <c r="H53"/>
      <c r="I53"/>
      <c r="J53"/>
    </row>
    <row r="54" spans="1:12" s="17" customFormat="1" x14ac:dyDescent="0.2">
      <c r="A54" s="136"/>
      <c r="B54" s="62"/>
      <c r="C54" s="18" t="s">
        <v>134</v>
      </c>
      <c r="D54" s="44" t="s">
        <v>1067</v>
      </c>
      <c r="E54" s="55"/>
      <c r="F54" s="353"/>
      <c r="G54" t="str">
        <f>C54</f>
        <v>Q2.9</v>
      </c>
      <c r="H54" t="s">
        <v>343</v>
      </c>
      <c r="I54"/>
      <c r="J54"/>
      <c r="K54" s="201"/>
      <c r="L54" s="140"/>
    </row>
    <row r="55" spans="1:12" s="17" customFormat="1" ht="57" customHeight="1" x14ac:dyDescent="0.2">
      <c r="A55" s="136"/>
      <c r="B55" s="63"/>
      <c r="C55" s="19" t="str">
        <f>IF(COUNTIF(K55:K58,TRUE)=0,"incomplete",IF(COUNTIF(K55:K58,TRUE)=1,"","inconsistent"))</f>
        <v/>
      </c>
      <c r="D55" s="18" t="s">
        <v>289</v>
      </c>
      <c r="E55" s="55" t="s">
        <v>1068</v>
      </c>
      <c r="F55" s="353"/>
      <c r="G55" s="354"/>
      <c r="H55" s="355"/>
      <c r="I55" s="355"/>
      <c r="J55" s="356"/>
      <c r="K55" s="201" t="b">
        <v>0</v>
      </c>
      <c r="L55" s="140"/>
    </row>
    <row r="56" spans="1:12" s="17" customFormat="1" ht="45" x14ac:dyDescent="0.2">
      <c r="A56" s="136"/>
      <c r="B56" s="62"/>
      <c r="C56" s="18"/>
      <c r="D56" s="47" t="s">
        <v>290</v>
      </c>
      <c r="E56" s="56" t="s">
        <v>1069</v>
      </c>
      <c r="F56" s="353"/>
      <c r="G56" s="357"/>
      <c r="H56" s="358"/>
      <c r="I56" s="358"/>
      <c r="J56" s="359"/>
      <c r="K56" s="201" t="b">
        <v>0</v>
      </c>
      <c r="L56" s="140"/>
    </row>
    <row r="57" spans="1:12" s="17" customFormat="1" x14ac:dyDescent="0.2">
      <c r="A57" s="136"/>
      <c r="B57" s="62"/>
      <c r="C57" s="18"/>
      <c r="D57" s="18" t="s">
        <v>291</v>
      </c>
      <c r="E57" s="55" t="s">
        <v>1070</v>
      </c>
      <c r="F57" s="353"/>
      <c r="G57" s="357"/>
      <c r="H57" s="358"/>
      <c r="I57" s="358"/>
      <c r="J57" s="359"/>
      <c r="K57" s="201" t="b">
        <v>0</v>
      </c>
      <c r="L57" s="140"/>
    </row>
    <row r="58" spans="1:12" s="17" customFormat="1" ht="30" x14ac:dyDescent="0.2">
      <c r="A58" s="136"/>
      <c r="B58" s="62"/>
      <c r="C58" s="18"/>
      <c r="D58" s="47" t="s">
        <v>292</v>
      </c>
      <c r="E58" s="56" t="s">
        <v>1071</v>
      </c>
      <c r="F58" s="353"/>
      <c r="G58" s="360"/>
      <c r="H58" s="361"/>
      <c r="I58" s="361"/>
      <c r="J58" s="362"/>
      <c r="K58" s="201" t="b">
        <v>1</v>
      </c>
      <c r="L58" s="140"/>
    </row>
    <row r="59" spans="1:12" x14ac:dyDescent="0.2">
      <c r="B59" s="62"/>
      <c r="C59" s="18"/>
      <c r="D59" s="18"/>
      <c r="E59" s="55" t="s">
        <v>342</v>
      </c>
      <c r="F59" s="353"/>
      <c r="G59"/>
      <c r="H59"/>
      <c r="I59"/>
      <c r="J59"/>
    </row>
    <row r="60" spans="1:12" s="17" customFormat="1" ht="29.25" customHeight="1" x14ac:dyDescent="0.2">
      <c r="A60" s="136"/>
      <c r="B60" s="62"/>
      <c r="C60" s="18" t="s">
        <v>135</v>
      </c>
      <c r="D60" s="307" t="s">
        <v>1072</v>
      </c>
      <c r="E60" s="352"/>
      <c r="F60" s="353"/>
      <c r="G60" t="str">
        <f>C60</f>
        <v>Q2.10</v>
      </c>
      <c r="H60" t="s">
        <v>343</v>
      </c>
      <c r="I60"/>
      <c r="J60"/>
      <c r="K60" s="201"/>
      <c r="L60" s="140"/>
    </row>
    <row r="61" spans="1:12" s="17" customFormat="1" ht="45" x14ac:dyDescent="0.2">
      <c r="A61" s="136"/>
      <c r="B61" s="63"/>
      <c r="C61" s="19" t="str">
        <f>IF(COUNTIF(K61:K64,TRUE)=0,"incomplete",IF(COUNTIF(K61:K64,TRUE)=1,"","inconsistent"))</f>
        <v/>
      </c>
      <c r="D61" s="18" t="s">
        <v>289</v>
      </c>
      <c r="E61" s="55" t="s">
        <v>1073</v>
      </c>
      <c r="F61" s="353"/>
      <c r="G61" s="354"/>
      <c r="H61" s="355"/>
      <c r="I61" s="355"/>
      <c r="J61" s="356"/>
      <c r="K61" s="201" t="b">
        <v>0</v>
      </c>
      <c r="L61" s="140"/>
    </row>
    <row r="62" spans="1:12" s="17" customFormat="1" ht="45" customHeight="1" x14ac:dyDescent="0.2">
      <c r="A62" s="136"/>
      <c r="B62" s="62"/>
      <c r="C62" s="18"/>
      <c r="D62" s="47" t="s">
        <v>290</v>
      </c>
      <c r="E62" s="56" t="s">
        <v>1074</v>
      </c>
      <c r="F62" s="353"/>
      <c r="G62" s="357"/>
      <c r="H62" s="358"/>
      <c r="I62" s="358"/>
      <c r="J62" s="359"/>
      <c r="K62" s="201" t="b">
        <v>0</v>
      </c>
      <c r="L62" s="140"/>
    </row>
    <row r="63" spans="1:12" s="17" customFormat="1" ht="56.25" customHeight="1" x14ac:dyDescent="0.2">
      <c r="A63" s="136"/>
      <c r="B63" s="62"/>
      <c r="C63" s="18"/>
      <c r="D63" s="18" t="s">
        <v>291</v>
      </c>
      <c r="E63" s="55" t="s">
        <v>1075</v>
      </c>
      <c r="F63" s="353"/>
      <c r="G63" s="357"/>
      <c r="H63" s="358"/>
      <c r="I63" s="358"/>
      <c r="J63" s="359"/>
      <c r="K63" s="201" t="b">
        <v>1</v>
      </c>
      <c r="L63" s="140"/>
    </row>
    <row r="64" spans="1:12" s="17" customFormat="1" ht="30.75" customHeight="1" thickBot="1" x14ac:dyDescent="0.25">
      <c r="A64" s="136"/>
      <c r="B64" s="64"/>
      <c r="C64" s="58"/>
      <c r="D64" s="59" t="s">
        <v>292</v>
      </c>
      <c r="E64" s="65" t="s">
        <v>1076</v>
      </c>
      <c r="F64" s="353"/>
      <c r="G64" s="360"/>
      <c r="H64" s="361"/>
      <c r="I64" s="361"/>
      <c r="J64" s="362"/>
      <c r="K64" s="201" t="b">
        <v>0</v>
      </c>
      <c r="L64" s="140"/>
    </row>
    <row r="65" spans="1:12" ht="16" thickBot="1" x14ac:dyDescent="0.25"/>
    <row r="66" spans="1:12" s="17" customFormat="1" x14ac:dyDescent="0.2">
      <c r="A66" s="136"/>
      <c r="B66" s="61" t="s">
        <v>844</v>
      </c>
      <c r="C66" s="50"/>
      <c r="D66" s="50"/>
      <c r="E66" s="66"/>
      <c r="F66" s="353" t="str">
        <f>B66</f>
        <v>Procesní bezpečnost</v>
      </c>
      <c r="G66"/>
      <c r="H66"/>
      <c r="I66"/>
      <c r="J66"/>
      <c r="K66" s="201"/>
      <c r="L66" s="140"/>
    </row>
    <row r="67" spans="1:12" x14ac:dyDescent="0.2">
      <c r="B67" s="62"/>
      <c r="C67" s="18"/>
      <c r="D67" s="18"/>
      <c r="E67" s="55" t="s">
        <v>342</v>
      </c>
      <c r="F67" s="353"/>
      <c r="G67"/>
      <c r="H67"/>
      <c r="I67"/>
      <c r="J67"/>
    </row>
    <row r="68" spans="1:12" s="17" customFormat="1" ht="15" customHeight="1" x14ac:dyDescent="0.2">
      <c r="A68" s="136"/>
      <c r="B68" s="62"/>
      <c r="C68" s="18" t="s">
        <v>136</v>
      </c>
      <c r="D68" s="307" t="s">
        <v>1077</v>
      </c>
      <c r="E68" s="352"/>
      <c r="F68" s="353"/>
      <c r="G68" t="str">
        <f>C68</f>
        <v>Q2.11</v>
      </c>
      <c r="H68" t="s">
        <v>343</v>
      </c>
      <c r="I68"/>
      <c r="J68"/>
      <c r="K68" s="201"/>
      <c r="L68" s="140"/>
    </row>
    <row r="69" spans="1:12" s="17" customFormat="1" ht="18" customHeight="1" x14ac:dyDescent="0.2">
      <c r="A69" s="136"/>
      <c r="B69" s="63"/>
      <c r="C69" s="19" t="str">
        <f>IF(COUNTIF(K69:K72,TRUE)=0,"incomplete",IF(COUNTIF(K69:K72,TRUE)=1,"","inconsistent"))</f>
        <v/>
      </c>
      <c r="D69" s="18" t="s">
        <v>289</v>
      </c>
      <c r="E69" s="55" t="s">
        <v>1078</v>
      </c>
      <c r="F69" s="353"/>
      <c r="G69" s="354"/>
      <c r="H69" s="355"/>
      <c r="I69" s="355"/>
      <c r="J69" s="356"/>
      <c r="K69" s="201" t="b">
        <v>0</v>
      </c>
      <c r="L69" s="140"/>
    </row>
    <row r="70" spans="1:12" s="17" customFormat="1" ht="52" customHeight="1" x14ac:dyDescent="0.2">
      <c r="A70" s="136"/>
      <c r="B70" s="62"/>
      <c r="C70" s="18"/>
      <c r="D70" s="47" t="s">
        <v>290</v>
      </c>
      <c r="E70" s="56" t="s">
        <v>1079</v>
      </c>
      <c r="F70" s="353"/>
      <c r="G70" s="357"/>
      <c r="H70" s="358"/>
      <c r="I70" s="358"/>
      <c r="J70" s="359"/>
      <c r="K70" s="201" t="b">
        <v>0</v>
      </c>
      <c r="L70" s="140"/>
    </row>
    <row r="71" spans="1:12" s="17" customFormat="1" ht="45" x14ac:dyDescent="0.2">
      <c r="A71" s="136"/>
      <c r="B71" s="62"/>
      <c r="C71" s="18"/>
      <c r="D71" s="18" t="s">
        <v>291</v>
      </c>
      <c r="E71" s="55" t="s">
        <v>1080</v>
      </c>
      <c r="F71" s="353"/>
      <c r="G71" s="357"/>
      <c r="H71" s="358"/>
      <c r="I71" s="358"/>
      <c r="J71" s="359"/>
      <c r="K71" s="201" t="b">
        <v>1</v>
      </c>
      <c r="L71" s="140"/>
    </row>
    <row r="72" spans="1:12" s="17" customFormat="1" x14ac:dyDescent="0.2">
      <c r="A72" s="136"/>
      <c r="B72" s="62"/>
      <c r="C72" s="18"/>
      <c r="D72" s="47" t="s">
        <v>292</v>
      </c>
      <c r="E72" s="56" t="s">
        <v>1081</v>
      </c>
      <c r="F72" s="353"/>
      <c r="G72" s="360"/>
      <c r="H72" s="361"/>
      <c r="I72" s="361"/>
      <c r="J72" s="362"/>
      <c r="K72" s="201" t="b">
        <v>0</v>
      </c>
      <c r="L72" s="140"/>
    </row>
    <row r="73" spans="1:12" x14ac:dyDescent="0.2">
      <c r="B73" s="62"/>
      <c r="C73" s="18"/>
      <c r="D73" s="18"/>
      <c r="E73" s="55" t="s">
        <v>342</v>
      </c>
      <c r="F73" s="353"/>
      <c r="G73"/>
      <c r="H73"/>
      <c r="I73"/>
      <c r="J73"/>
    </row>
    <row r="74" spans="1:12" s="17" customFormat="1" ht="22.5" customHeight="1" x14ac:dyDescent="0.2">
      <c r="A74" s="136"/>
      <c r="B74" s="62"/>
      <c r="C74" s="18" t="s">
        <v>137</v>
      </c>
      <c r="D74" s="307" t="s">
        <v>1082</v>
      </c>
      <c r="E74" s="352"/>
      <c r="F74" s="353"/>
      <c r="G74" t="str">
        <f>C74</f>
        <v>Q2.12</v>
      </c>
      <c r="H74" t="s">
        <v>343</v>
      </c>
      <c r="I74"/>
      <c r="J74"/>
      <c r="K74" s="201"/>
      <c r="L74" s="140"/>
    </row>
    <row r="75" spans="1:12" s="17" customFormat="1" x14ac:dyDescent="0.2">
      <c r="A75" s="136"/>
      <c r="B75" s="63"/>
      <c r="C75" s="19" t="str">
        <f>IF(COUNTIF(K75:K78,TRUE)=0,"incomplete",IF(COUNTIF(K75:K78,TRUE)=1,"","inconsistent"))</f>
        <v/>
      </c>
      <c r="D75" s="18" t="s">
        <v>289</v>
      </c>
      <c r="E75" s="55" t="s">
        <v>1083</v>
      </c>
      <c r="F75" s="353"/>
      <c r="G75" s="354"/>
      <c r="H75" s="355"/>
      <c r="I75" s="355"/>
      <c r="J75" s="356"/>
      <c r="K75" s="201" t="b">
        <v>0</v>
      </c>
      <c r="L75" s="140"/>
    </row>
    <row r="76" spans="1:12" s="17" customFormat="1" ht="30" x14ac:dyDescent="0.2">
      <c r="A76" s="136"/>
      <c r="B76" s="62"/>
      <c r="C76" s="18"/>
      <c r="D76" s="47" t="s">
        <v>290</v>
      </c>
      <c r="E76" s="56" t="s">
        <v>1084</v>
      </c>
      <c r="F76" s="353"/>
      <c r="G76" s="357"/>
      <c r="H76" s="358"/>
      <c r="I76" s="358"/>
      <c r="J76" s="359"/>
      <c r="K76" s="201" t="b">
        <v>0</v>
      </c>
      <c r="L76" s="140"/>
    </row>
    <row r="77" spans="1:12" s="17" customFormat="1" ht="60" x14ac:dyDescent="0.2">
      <c r="A77" s="136"/>
      <c r="B77" s="62"/>
      <c r="C77" s="18"/>
      <c r="D77" s="18" t="s">
        <v>291</v>
      </c>
      <c r="E77" s="55" t="s">
        <v>1085</v>
      </c>
      <c r="F77" s="353"/>
      <c r="G77" s="357"/>
      <c r="H77" s="358"/>
      <c r="I77" s="358"/>
      <c r="J77" s="359"/>
      <c r="K77" s="201" t="b">
        <v>1</v>
      </c>
      <c r="L77" s="140"/>
    </row>
    <row r="78" spans="1:12" s="17" customFormat="1" ht="75" x14ac:dyDescent="0.2">
      <c r="A78" s="136"/>
      <c r="B78" s="62"/>
      <c r="C78" s="18"/>
      <c r="D78" s="47" t="s">
        <v>292</v>
      </c>
      <c r="E78" s="56" t="s">
        <v>1086</v>
      </c>
      <c r="F78" s="353"/>
      <c r="G78" s="360"/>
      <c r="H78" s="361"/>
      <c r="I78" s="361"/>
      <c r="J78" s="362"/>
      <c r="K78" s="201" t="b">
        <v>0</v>
      </c>
      <c r="L78" s="140"/>
    </row>
    <row r="79" spans="1:12" x14ac:dyDescent="0.2">
      <c r="B79" s="62"/>
      <c r="C79" s="18"/>
      <c r="D79" s="18"/>
      <c r="E79" s="55" t="s">
        <v>342</v>
      </c>
      <c r="F79" s="353"/>
      <c r="G79"/>
      <c r="H79"/>
      <c r="I79"/>
      <c r="J79"/>
    </row>
    <row r="80" spans="1:12" s="17" customFormat="1" ht="15" customHeight="1" x14ac:dyDescent="0.2">
      <c r="A80" s="136"/>
      <c r="B80" s="62"/>
      <c r="C80" s="18" t="s">
        <v>138</v>
      </c>
      <c r="D80" s="307" t="s">
        <v>1087</v>
      </c>
      <c r="E80" s="352"/>
      <c r="F80" s="353"/>
      <c r="G80" t="str">
        <f>C80</f>
        <v>Q2.13</v>
      </c>
      <c r="H80" t="s">
        <v>343</v>
      </c>
      <c r="I80"/>
      <c r="J80"/>
      <c r="K80" s="201"/>
      <c r="L80" s="140"/>
    </row>
    <row r="81" spans="1:12" s="17" customFormat="1" ht="30" x14ac:dyDescent="0.2">
      <c r="A81" s="136"/>
      <c r="B81" s="63"/>
      <c r="C81" s="19" t="str">
        <f>IF(COUNTIF(K81:K84,TRUE)=0,"incomplete",IF(COUNTIF(K81:K84,TRUE)=1,"","inconsistent"))</f>
        <v/>
      </c>
      <c r="D81" s="18" t="s">
        <v>289</v>
      </c>
      <c r="E81" s="55" t="s">
        <v>1088</v>
      </c>
      <c r="F81" s="353"/>
      <c r="G81" s="354"/>
      <c r="H81" s="355"/>
      <c r="I81" s="355"/>
      <c r="J81" s="356"/>
      <c r="K81" s="201" t="b">
        <v>0</v>
      </c>
      <c r="L81" s="140"/>
    </row>
    <row r="82" spans="1:12" s="17" customFormat="1" ht="45" x14ac:dyDescent="0.2">
      <c r="A82" s="136"/>
      <c r="B82" s="62"/>
      <c r="C82" s="18"/>
      <c r="D82" s="47" t="s">
        <v>290</v>
      </c>
      <c r="E82" s="56" t="s">
        <v>1089</v>
      </c>
      <c r="F82" s="353"/>
      <c r="G82" s="357"/>
      <c r="H82" s="358"/>
      <c r="I82" s="358"/>
      <c r="J82" s="359"/>
      <c r="K82" s="201" t="b">
        <v>0</v>
      </c>
      <c r="L82" s="140"/>
    </row>
    <row r="83" spans="1:12" s="17" customFormat="1" ht="30" x14ac:dyDescent="0.2">
      <c r="A83" s="136"/>
      <c r="B83" s="62"/>
      <c r="C83" s="18"/>
      <c r="D83" s="18" t="s">
        <v>291</v>
      </c>
      <c r="E83" s="55" t="s">
        <v>1090</v>
      </c>
      <c r="F83" s="353"/>
      <c r="G83" s="357"/>
      <c r="H83" s="358"/>
      <c r="I83" s="358"/>
      <c r="J83" s="359"/>
      <c r="K83" s="201" t="b">
        <v>0</v>
      </c>
      <c r="L83" s="140"/>
    </row>
    <row r="84" spans="1:12" s="17" customFormat="1" ht="48.75" customHeight="1" x14ac:dyDescent="0.2">
      <c r="A84" s="136"/>
      <c r="B84" s="62"/>
      <c r="C84" s="18"/>
      <c r="D84" s="47" t="s">
        <v>292</v>
      </c>
      <c r="E84" s="56" t="s">
        <v>1091</v>
      </c>
      <c r="F84" s="353"/>
      <c r="G84" s="360"/>
      <c r="H84" s="361"/>
      <c r="I84" s="361"/>
      <c r="J84" s="362"/>
      <c r="K84" s="201" t="b">
        <v>1</v>
      </c>
      <c r="L84" s="140"/>
    </row>
    <row r="85" spans="1:12" x14ac:dyDescent="0.2">
      <c r="B85" s="62"/>
      <c r="C85" s="18"/>
      <c r="D85" s="18"/>
      <c r="E85" s="55" t="s">
        <v>342</v>
      </c>
      <c r="F85" s="353" t="str">
        <f>B66</f>
        <v>Procesní bezpečnost</v>
      </c>
      <c r="G85"/>
      <c r="H85"/>
      <c r="I85"/>
      <c r="J85"/>
    </row>
    <row r="86" spans="1:12" s="17" customFormat="1" ht="15" customHeight="1" x14ac:dyDescent="0.2">
      <c r="A86" s="136"/>
      <c r="B86" s="62"/>
      <c r="C86" s="18" t="s">
        <v>139</v>
      </c>
      <c r="D86" s="307" t="s">
        <v>1092</v>
      </c>
      <c r="E86" s="352"/>
      <c r="F86" s="353"/>
      <c r="G86" t="str">
        <f>C86</f>
        <v>Q2.14</v>
      </c>
      <c r="H86" t="s">
        <v>343</v>
      </c>
      <c r="I86"/>
      <c r="J86"/>
      <c r="K86" s="201"/>
      <c r="L86" s="140"/>
    </row>
    <row r="87" spans="1:12" s="17" customFormat="1" x14ac:dyDescent="0.2">
      <c r="A87" s="136"/>
      <c r="B87" s="63"/>
      <c r="C87" s="19" t="str">
        <f>IF(COUNTIF(K87:K90,TRUE)=0,"incomplete",IF(COUNTIF(K87:K90,TRUE)=1,"","inconsistent"))</f>
        <v/>
      </c>
      <c r="D87" s="18" t="s">
        <v>289</v>
      </c>
      <c r="E87" s="55" t="s">
        <v>1093</v>
      </c>
      <c r="F87" s="353"/>
      <c r="G87" s="354"/>
      <c r="H87" s="355"/>
      <c r="I87" s="355"/>
      <c r="J87" s="356"/>
      <c r="K87" s="201" t="b">
        <v>0</v>
      </c>
      <c r="L87" s="140"/>
    </row>
    <row r="88" spans="1:12" s="17" customFormat="1" ht="93" customHeight="1" x14ac:dyDescent="0.2">
      <c r="A88" s="136"/>
      <c r="B88" s="62"/>
      <c r="C88" s="18"/>
      <c r="D88" s="47" t="s">
        <v>290</v>
      </c>
      <c r="E88" s="56" t="s">
        <v>1094</v>
      </c>
      <c r="F88" s="353"/>
      <c r="G88" s="357"/>
      <c r="H88" s="358"/>
      <c r="I88" s="358"/>
      <c r="J88" s="359"/>
      <c r="K88" s="201" t="b">
        <v>0</v>
      </c>
      <c r="L88" s="140"/>
    </row>
    <row r="89" spans="1:12" s="17" customFormat="1" x14ac:dyDescent="0.2">
      <c r="A89" s="136"/>
      <c r="B89" s="62"/>
      <c r="C89" s="18"/>
      <c r="D89" s="18" t="s">
        <v>291</v>
      </c>
      <c r="E89" s="55" t="s">
        <v>1095</v>
      </c>
      <c r="F89" s="353"/>
      <c r="G89" s="357"/>
      <c r="H89" s="358"/>
      <c r="I89" s="358"/>
      <c r="J89" s="359"/>
      <c r="K89" s="201" t="b">
        <v>0</v>
      </c>
      <c r="L89" s="140"/>
    </row>
    <row r="90" spans="1:12" s="17" customFormat="1" ht="30" x14ac:dyDescent="0.2">
      <c r="A90" s="136"/>
      <c r="B90" s="62"/>
      <c r="C90" s="18"/>
      <c r="D90" s="47" t="s">
        <v>292</v>
      </c>
      <c r="E90" s="56" t="s">
        <v>1096</v>
      </c>
      <c r="F90" s="353"/>
      <c r="G90" s="360"/>
      <c r="H90" s="361"/>
      <c r="I90" s="361"/>
      <c r="J90" s="362"/>
      <c r="K90" s="201" t="b">
        <v>1</v>
      </c>
      <c r="L90" s="140"/>
    </row>
    <row r="91" spans="1:12" x14ac:dyDescent="0.2">
      <c r="B91" s="62"/>
      <c r="C91" s="18"/>
      <c r="D91" s="18"/>
      <c r="E91" s="55" t="s">
        <v>342</v>
      </c>
      <c r="F91" s="353"/>
      <c r="G91"/>
      <c r="H91"/>
      <c r="I91"/>
      <c r="J91"/>
    </row>
    <row r="92" spans="1:12" s="17" customFormat="1" x14ac:dyDescent="0.2">
      <c r="A92" s="136"/>
      <c r="B92" s="62"/>
      <c r="C92" s="18" t="s">
        <v>140</v>
      </c>
      <c r="D92" s="44" t="s">
        <v>1097</v>
      </c>
      <c r="E92" s="55"/>
      <c r="F92" s="353"/>
      <c r="G92" t="str">
        <f>C92</f>
        <v>Q2.15</v>
      </c>
      <c r="H92" t="s">
        <v>343</v>
      </c>
      <c r="I92"/>
      <c r="J92"/>
      <c r="K92" s="201"/>
      <c r="L92" s="140"/>
    </row>
    <row r="93" spans="1:12" s="17" customFormat="1" ht="30" x14ac:dyDescent="0.2">
      <c r="A93" s="136"/>
      <c r="B93" s="63"/>
      <c r="C93" s="19" t="str">
        <f>IF(COUNTIF(K93:K96,TRUE)=0,"incomplete",IF(COUNTIF(K93:K96,TRUE)=1,"","inconsistent"))</f>
        <v/>
      </c>
      <c r="D93" s="18" t="s">
        <v>289</v>
      </c>
      <c r="E93" s="55" t="s">
        <v>1098</v>
      </c>
      <c r="F93" s="353"/>
      <c r="G93" s="354"/>
      <c r="H93" s="355"/>
      <c r="I93" s="355"/>
      <c r="J93" s="356"/>
      <c r="K93" s="201" t="b">
        <v>0</v>
      </c>
      <c r="L93" s="140"/>
    </row>
    <row r="94" spans="1:12" s="17" customFormat="1" ht="79.5" customHeight="1" x14ac:dyDescent="0.2">
      <c r="A94" s="136"/>
      <c r="B94" s="62"/>
      <c r="C94" s="18"/>
      <c r="D94" s="47" t="s">
        <v>290</v>
      </c>
      <c r="E94" s="56" t="s">
        <v>1099</v>
      </c>
      <c r="F94" s="353"/>
      <c r="G94" s="357"/>
      <c r="H94" s="358"/>
      <c r="I94" s="358"/>
      <c r="J94" s="359"/>
      <c r="K94" s="201" t="b">
        <v>0</v>
      </c>
      <c r="L94" s="140"/>
    </row>
    <row r="95" spans="1:12" s="17" customFormat="1" ht="44.5" customHeight="1" x14ac:dyDescent="0.2">
      <c r="A95" s="136"/>
      <c r="B95" s="62"/>
      <c r="C95" s="18"/>
      <c r="D95" s="18" t="s">
        <v>291</v>
      </c>
      <c r="E95" s="55" t="s">
        <v>1100</v>
      </c>
      <c r="F95" s="353"/>
      <c r="G95" s="357"/>
      <c r="H95" s="358"/>
      <c r="I95" s="358"/>
      <c r="J95" s="359"/>
      <c r="K95" s="201" t="b">
        <v>1</v>
      </c>
      <c r="L95" s="140"/>
    </row>
    <row r="96" spans="1:12" s="17" customFormat="1" ht="30" x14ac:dyDescent="0.2">
      <c r="A96" s="136"/>
      <c r="B96" s="62"/>
      <c r="C96" s="18"/>
      <c r="D96" s="47" t="s">
        <v>292</v>
      </c>
      <c r="E96" s="56" t="s">
        <v>1101</v>
      </c>
      <c r="F96" s="353"/>
      <c r="G96" s="360"/>
      <c r="H96" s="361"/>
      <c r="I96" s="361"/>
      <c r="J96" s="362"/>
      <c r="K96" s="201" t="b">
        <v>0</v>
      </c>
      <c r="L96" s="140"/>
    </row>
    <row r="97" spans="1:12" x14ac:dyDescent="0.2">
      <c r="B97" s="62"/>
      <c r="C97" s="18"/>
      <c r="D97" s="18"/>
      <c r="E97" s="55" t="s">
        <v>342</v>
      </c>
      <c r="F97" s="353"/>
      <c r="G97"/>
      <c r="H97"/>
      <c r="I97"/>
      <c r="J97"/>
    </row>
    <row r="98" spans="1:12" s="17" customFormat="1" x14ac:dyDescent="0.2">
      <c r="A98" s="136"/>
      <c r="B98" s="62"/>
      <c r="C98" s="18" t="s">
        <v>141</v>
      </c>
      <c r="D98" s="44" t="s">
        <v>1102</v>
      </c>
      <c r="E98" s="55"/>
      <c r="F98" s="353"/>
      <c r="G98" t="str">
        <f>C98</f>
        <v>Q2.16</v>
      </c>
      <c r="H98" t="s">
        <v>343</v>
      </c>
      <c r="I98"/>
      <c r="J98"/>
      <c r="K98" s="201"/>
      <c r="L98" s="140"/>
    </row>
    <row r="99" spans="1:12" s="17" customFormat="1" ht="30" x14ac:dyDescent="0.2">
      <c r="A99" s="136"/>
      <c r="B99" s="63"/>
      <c r="C99" s="19" t="str">
        <f>IF(COUNTIF(K99:K102,TRUE)=0,"incomplete",IF(COUNTIF(K99:K102,TRUE)=1,"","inconsistent"))</f>
        <v/>
      </c>
      <c r="D99" s="18" t="s">
        <v>289</v>
      </c>
      <c r="E99" s="55" t="s">
        <v>1103</v>
      </c>
      <c r="F99" s="353"/>
      <c r="G99" s="354"/>
      <c r="H99" s="355"/>
      <c r="I99" s="355"/>
      <c r="J99" s="356"/>
      <c r="K99" s="201" t="b">
        <v>0</v>
      </c>
      <c r="L99" s="140"/>
    </row>
    <row r="100" spans="1:12" s="17" customFormat="1" ht="51" customHeight="1" x14ac:dyDescent="0.2">
      <c r="A100" s="136"/>
      <c r="B100" s="62"/>
      <c r="C100" s="18"/>
      <c r="D100" s="47" t="s">
        <v>290</v>
      </c>
      <c r="E100" s="56" t="s">
        <v>1104</v>
      </c>
      <c r="F100" s="353"/>
      <c r="G100" s="357"/>
      <c r="H100" s="358"/>
      <c r="I100" s="358"/>
      <c r="J100" s="359"/>
      <c r="K100" s="201" t="b">
        <v>0</v>
      </c>
      <c r="L100" s="140"/>
    </row>
    <row r="101" spans="1:12" s="17" customFormat="1" x14ac:dyDescent="0.2">
      <c r="A101" s="136"/>
      <c r="B101" s="62"/>
      <c r="C101" s="18"/>
      <c r="D101" s="18" t="s">
        <v>291</v>
      </c>
      <c r="E101" s="55" t="s">
        <v>1105</v>
      </c>
      <c r="F101" s="353"/>
      <c r="G101" s="357"/>
      <c r="H101" s="358"/>
      <c r="I101" s="358"/>
      <c r="J101" s="359"/>
      <c r="K101" s="201" t="b">
        <v>0</v>
      </c>
      <c r="L101" s="140"/>
    </row>
    <row r="102" spans="1:12" s="17" customFormat="1" x14ac:dyDescent="0.2">
      <c r="A102" s="136"/>
      <c r="B102" s="62"/>
      <c r="C102" s="18"/>
      <c r="D102" s="47" t="s">
        <v>292</v>
      </c>
      <c r="E102" s="56" t="s">
        <v>1106</v>
      </c>
      <c r="F102" s="353"/>
      <c r="G102" s="360"/>
      <c r="H102" s="361"/>
      <c r="I102" s="361"/>
      <c r="J102" s="362"/>
      <c r="K102" s="201" t="b">
        <v>1</v>
      </c>
      <c r="L102" s="140"/>
    </row>
    <row r="103" spans="1:12" x14ac:dyDescent="0.2">
      <c r="B103" s="62"/>
      <c r="C103" s="18"/>
      <c r="D103" s="18"/>
      <c r="E103" s="55" t="s">
        <v>342</v>
      </c>
      <c r="F103" s="353" t="str">
        <f>B66</f>
        <v>Procesní bezpečnost</v>
      </c>
      <c r="G103"/>
      <c r="H103"/>
      <c r="I103"/>
      <c r="J103"/>
    </row>
    <row r="104" spans="1:12" s="17" customFormat="1" x14ac:dyDescent="0.2">
      <c r="A104" s="136"/>
      <c r="B104" s="62"/>
      <c r="C104" s="18" t="s">
        <v>142</v>
      </c>
      <c r="D104" s="307" t="s">
        <v>1107</v>
      </c>
      <c r="E104" s="352"/>
      <c r="F104" s="353"/>
      <c r="G104" t="str">
        <f>C104</f>
        <v>Q2.17</v>
      </c>
      <c r="H104" t="s">
        <v>343</v>
      </c>
      <c r="I104"/>
      <c r="J104"/>
      <c r="K104" s="201"/>
      <c r="L104" s="140"/>
    </row>
    <row r="105" spans="1:12" s="17" customFormat="1" ht="33" customHeight="1" x14ac:dyDescent="0.2">
      <c r="A105" s="136"/>
      <c r="B105" s="62"/>
      <c r="C105" s="19" t="str">
        <f>IF(COUNTIF(K105:K108,TRUE)=0,"incomplete",IF(COUNTIF(K105:K108,TRUE)=1,"","inconsistent"))</f>
        <v/>
      </c>
      <c r="D105" s="18" t="s">
        <v>289</v>
      </c>
      <c r="E105" s="55" t="s">
        <v>1108</v>
      </c>
      <c r="F105" s="353"/>
      <c r="G105" s="354"/>
      <c r="H105" s="355"/>
      <c r="I105" s="355"/>
      <c r="J105" s="356"/>
      <c r="K105" s="201" t="b">
        <v>0</v>
      </c>
      <c r="L105" s="140"/>
    </row>
    <row r="106" spans="1:12" s="17" customFormat="1" ht="72.5" customHeight="1" x14ac:dyDescent="0.2">
      <c r="A106" s="136"/>
      <c r="B106" s="62"/>
      <c r="C106" s="18"/>
      <c r="D106" s="47" t="s">
        <v>290</v>
      </c>
      <c r="E106" s="56" t="s">
        <v>1109</v>
      </c>
      <c r="F106" s="353"/>
      <c r="G106" s="357"/>
      <c r="H106" s="358"/>
      <c r="I106" s="358"/>
      <c r="J106" s="359"/>
      <c r="K106" s="201" t="b">
        <v>0</v>
      </c>
      <c r="L106" s="140"/>
    </row>
    <row r="107" spans="1:12" s="17" customFormat="1" x14ac:dyDescent="0.2">
      <c r="A107" s="136"/>
      <c r="B107" s="62"/>
      <c r="C107" s="18"/>
      <c r="D107" s="18" t="s">
        <v>291</v>
      </c>
      <c r="E107" s="55" t="s">
        <v>1110</v>
      </c>
      <c r="F107" s="353"/>
      <c r="G107" s="357"/>
      <c r="H107" s="358"/>
      <c r="I107" s="358"/>
      <c r="J107" s="359"/>
      <c r="K107" s="201" t="b">
        <v>0</v>
      </c>
      <c r="L107" s="140"/>
    </row>
    <row r="108" spans="1:12" s="17" customFormat="1" x14ac:dyDescent="0.2">
      <c r="A108" s="136"/>
      <c r="B108" s="62"/>
      <c r="C108" s="18"/>
      <c r="D108" s="47" t="s">
        <v>292</v>
      </c>
      <c r="E108" s="110" t="s">
        <v>1111</v>
      </c>
      <c r="F108" s="353"/>
      <c r="G108" s="360"/>
      <c r="H108" s="361"/>
      <c r="I108" s="361"/>
      <c r="J108" s="362"/>
      <c r="K108" s="201" t="b">
        <v>1</v>
      </c>
      <c r="L108" s="140"/>
    </row>
    <row r="109" spans="1:12" x14ac:dyDescent="0.2">
      <c r="B109" s="62"/>
      <c r="C109" s="18"/>
      <c r="D109" s="18"/>
      <c r="E109" s="55" t="s">
        <v>342</v>
      </c>
      <c r="F109" s="353"/>
      <c r="G109"/>
      <c r="H109"/>
      <c r="I109"/>
      <c r="J109"/>
    </row>
    <row r="110" spans="1:12" s="17" customFormat="1" ht="32.25" customHeight="1" x14ac:dyDescent="0.2">
      <c r="A110" s="136"/>
      <c r="B110" s="62"/>
      <c r="C110" s="18" t="s">
        <v>143</v>
      </c>
      <c r="D110" s="307" t="s">
        <v>1112</v>
      </c>
      <c r="E110" s="352"/>
      <c r="F110" s="353"/>
      <c r="G110" t="str">
        <f>C110</f>
        <v>Q2.18</v>
      </c>
      <c r="H110" t="s">
        <v>343</v>
      </c>
      <c r="I110"/>
      <c r="J110"/>
      <c r="K110" s="201"/>
      <c r="L110" s="140"/>
    </row>
    <row r="111" spans="1:12" s="17" customFormat="1" ht="69.75" customHeight="1" x14ac:dyDescent="0.2">
      <c r="A111" s="136"/>
      <c r="B111" s="62"/>
      <c r="C111" s="19" t="str">
        <f>IF(COUNTIF(K111:K114,TRUE)=0,"incomplete",IF(COUNTIF(K111:K114,TRUE)=1,"","inconsistent"))</f>
        <v/>
      </c>
      <c r="D111" s="18" t="s">
        <v>289</v>
      </c>
      <c r="E111" s="55" t="s">
        <v>1113</v>
      </c>
      <c r="F111" s="353"/>
      <c r="G111" s="354"/>
      <c r="H111" s="355"/>
      <c r="I111" s="355"/>
      <c r="J111" s="356"/>
      <c r="K111" s="201" t="b">
        <v>0</v>
      </c>
      <c r="L111" s="140"/>
    </row>
    <row r="112" spans="1:12" s="17" customFormat="1" ht="33" customHeight="1" x14ac:dyDescent="0.2">
      <c r="A112" s="136"/>
      <c r="B112" s="62"/>
      <c r="C112" s="18"/>
      <c r="D112" s="47" t="s">
        <v>290</v>
      </c>
      <c r="E112" s="56" t="s">
        <v>1114</v>
      </c>
      <c r="F112" s="353"/>
      <c r="G112" s="357"/>
      <c r="H112" s="358"/>
      <c r="I112" s="358"/>
      <c r="J112" s="359"/>
      <c r="K112" s="201" t="b">
        <v>0</v>
      </c>
      <c r="L112" s="140"/>
    </row>
    <row r="113" spans="1:12" s="17" customFormat="1" ht="30" x14ac:dyDescent="0.2">
      <c r="A113" s="136"/>
      <c r="B113" s="62"/>
      <c r="C113" s="18"/>
      <c r="D113" s="18" t="s">
        <v>291</v>
      </c>
      <c r="E113" s="55" t="s">
        <v>1115</v>
      </c>
      <c r="F113" s="353"/>
      <c r="G113" s="357"/>
      <c r="H113" s="358"/>
      <c r="I113" s="358"/>
      <c r="J113" s="359"/>
      <c r="K113" s="201" t="b">
        <v>0</v>
      </c>
      <c r="L113" s="140"/>
    </row>
    <row r="114" spans="1:12" s="17" customFormat="1" ht="60" x14ac:dyDescent="0.2">
      <c r="A114" s="136"/>
      <c r="B114" s="62"/>
      <c r="C114" s="18"/>
      <c r="D114" s="47" t="s">
        <v>292</v>
      </c>
      <c r="E114" s="56" t="s">
        <v>1116</v>
      </c>
      <c r="F114" s="353"/>
      <c r="G114" s="360"/>
      <c r="H114" s="361"/>
      <c r="I114" s="361"/>
      <c r="J114" s="362"/>
      <c r="K114" s="201" t="b">
        <v>1</v>
      </c>
      <c r="L114" s="140"/>
    </row>
    <row r="115" spans="1:12" x14ac:dyDescent="0.2">
      <c r="B115" s="62"/>
      <c r="C115" s="18"/>
      <c r="D115" s="18"/>
      <c r="E115" s="55" t="s">
        <v>342</v>
      </c>
      <c r="F115" s="353"/>
      <c r="G115"/>
      <c r="H115"/>
      <c r="I115"/>
      <c r="J115"/>
    </row>
    <row r="116" spans="1:12" s="17" customFormat="1" ht="32.25" customHeight="1" x14ac:dyDescent="0.2">
      <c r="A116" s="136"/>
      <c r="B116" s="62"/>
      <c r="C116" s="18" t="s">
        <v>144</v>
      </c>
      <c r="D116" s="307" t="s">
        <v>1117</v>
      </c>
      <c r="E116" s="352"/>
      <c r="F116" s="353"/>
      <c r="G116" t="str">
        <f>C116</f>
        <v>Q2.19</v>
      </c>
      <c r="H116" t="s">
        <v>343</v>
      </c>
      <c r="I116"/>
      <c r="J116"/>
      <c r="K116" s="201"/>
      <c r="L116" s="140"/>
    </row>
    <row r="117" spans="1:12" s="17" customFormat="1" ht="30" x14ac:dyDescent="0.2">
      <c r="A117" s="136"/>
      <c r="B117" s="62"/>
      <c r="C117" s="19" t="str">
        <f>IF(COUNTIF(K117:K120,TRUE)=0,"incomplete",IF(COUNTIF(K117:K120,TRUE)=1,"","inconsistent"))</f>
        <v/>
      </c>
      <c r="D117" s="18" t="s">
        <v>289</v>
      </c>
      <c r="E117" s="55" t="s">
        <v>1118</v>
      </c>
      <c r="F117" s="353"/>
      <c r="G117" s="354"/>
      <c r="H117" s="355"/>
      <c r="I117" s="355"/>
      <c r="J117" s="356"/>
      <c r="K117" s="201" t="b">
        <v>0</v>
      </c>
      <c r="L117" s="140"/>
    </row>
    <row r="118" spans="1:12" s="17" customFormat="1" ht="45" x14ac:dyDescent="0.2">
      <c r="A118" s="136"/>
      <c r="B118" s="62"/>
      <c r="C118" s="18"/>
      <c r="D118" s="47" t="s">
        <v>290</v>
      </c>
      <c r="E118" s="56" t="s">
        <v>1119</v>
      </c>
      <c r="F118" s="353"/>
      <c r="G118" s="357"/>
      <c r="H118" s="358"/>
      <c r="I118" s="358"/>
      <c r="J118" s="359"/>
      <c r="K118" s="201" t="b">
        <v>0</v>
      </c>
      <c r="L118" s="140"/>
    </row>
    <row r="119" spans="1:12" s="17" customFormat="1" ht="30" x14ac:dyDescent="0.2">
      <c r="A119" s="136"/>
      <c r="B119" s="62"/>
      <c r="C119" s="18"/>
      <c r="D119" s="18" t="s">
        <v>291</v>
      </c>
      <c r="E119" s="55" t="s">
        <v>1120</v>
      </c>
      <c r="F119" s="353"/>
      <c r="G119" s="357"/>
      <c r="H119" s="358"/>
      <c r="I119" s="358"/>
      <c r="J119" s="359"/>
      <c r="K119" s="201" t="b">
        <v>1</v>
      </c>
      <c r="L119" s="140"/>
    </row>
    <row r="120" spans="1:12" s="17" customFormat="1" ht="34.5" customHeight="1" x14ac:dyDescent="0.2">
      <c r="A120" s="136"/>
      <c r="B120" s="62"/>
      <c r="C120" s="18"/>
      <c r="D120" s="47" t="s">
        <v>292</v>
      </c>
      <c r="E120" s="56" t="s">
        <v>1050</v>
      </c>
      <c r="F120" s="353"/>
      <c r="G120" s="360"/>
      <c r="H120" s="361"/>
      <c r="I120" s="361"/>
      <c r="J120" s="362"/>
      <c r="K120" s="201" t="b">
        <v>0</v>
      </c>
      <c r="L120" s="140"/>
    </row>
    <row r="121" spans="1:12" x14ac:dyDescent="0.2">
      <c r="B121" s="62"/>
      <c r="C121" s="18"/>
      <c r="D121" s="18"/>
      <c r="E121" s="55" t="s">
        <v>342</v>
      </c>
      <c r="F121" s="353" t="str">
        <f>B66</f>
        <v>Procesní bezpečnost</v>
      </c>
      <c r="G121"/>
      <c r="H121"/>
      <c r="I121"/>
      <c r="J121"/>
    </row>
    <row r="122" spans="1:12" s="17" customFormat="1" ht="32.25" customHeight="1" x14ac:dyDescent="0.2">
      <c r="A122" s="136"/>
      <c r="B122" s="62"/>
      <c r="C122" s="18" t="s">
        <v>145</v>
      </c>
      <c r="D122" s="307" t="s">
        <v>1121</v>
      </c>
      <c r="E122" s="352"/>
      <c r="F122" s="353"/>
      <c r="G122" t="str">
        <f>C122</f>
        <v>Q2.20</v>
      </c>
      <c r="H122" t="s">
        <v>343</v>
      </c>
      <c r="I122"/>
      <c r="J122"/>
      <c r="K122" s="201"/>
      <c r="L122" s="140"/>
    </row>
    <row r="123" spans="1:12" s="17" customFormat="1" ht="45" x14ac:dyDescent="0.2">
      <c r="A123" s="136"/>
      <c r="B123" s="62"/>
      <c r="C123" s="19" t="str">
        <f>IF(COUNTIF(K123:K126,TRUE)=0,"incomplete",IF(COUNTIF(K123:K126,TRUE)=1,"","inconsistent"))</f>
        <v/>
      </c>
      <c r="D123" s="18" t="s">
        <v>289</v>
      </c>
      <c r="E123" s="55" t="s">
        <v>1122</v>
      </c>
      <c r="F123" s="353"/>
      <c r="G123" s="354"/>
      <c r="H123" s="355"/>
      <c r="I123" s="355"/>
      <c r="J123" s="356"/>
      <c r="K123" s="201" t="b">
        <v>0</v>
      </c>
      <c r="L123" s="140"/>
    </row>
    <row r="124" spans="1:12" s="17" customFormat="1" ht="45" x14ac:dyDescent="0.2">
      <c r="A124" s="136"/>
      <c r="B124" s="62"/>
      <c r="C124" s="18"/>
      <c r="D124" s="47" t="s">
        <v>290</v>
      </c>
      <c r="E124" s="56" t="s">
        <v>1123</v>
      </c>
      <c r="F124" s="353"/>
      <c r="G124" s="357"/>
      <c r="H124" s="358"/>
      <c r="I124" s="358"/>
      <c r="J124" s="359"/>
      <c r="K124" s="201" t="b">
        <v>0</v>
      </c>
      <c r="L124" s="140"/>
    </row>
    <row r="125" spans="1:12" s="17" customFormat="1" x14ac:dyDescent="0.2">
      <c r="A125" s="136"/>
      <c r="B125" s="62"/>
      <c r="C125" s="18"/>
      <c r="D125" s="18" t="s">
        <v>291</v>
      </c>
      <c r="E125" s="55" t="s">
        <v>1124</v>
      </c>
      <c r="F125" s="353"/>
      <c r="G125" s="357"/>
      <c r="H125" s="358"/>
      <c r="I125" s="358"/>
      <c r="J125" s="359"/>
      <c r="K125" s="201" t="b">
        <v>0</v>
      </c>
      <c r="L125" s="140"/>
    </row>
    <row r="126" spans="1:12" s="17" customFormat="1" ht="34.5" customHeight="1" x14ac:dyDescent="0.2">
      <c r="A126" s="136"/>
      <c r="B126" s="62"/>
      <c r="C126" s="18"/>
      <c r="D126" s="47" t="s">
        <v>292</v>
      </c>
      <c r="E126" s="56" t="s">
        <v>1125</v>
      </c>
      <c r="F126" s="353"/>
      <c r="G126" s="360"/>
      <c r="H126" s="361"/>
      <c r="I126" s="361"/>
      <c r="J126" s="362"/>
      <c r="K126" s="201" t="b">
        <v>1</v>
      </c>
      <c r="L126" s="140"/>
    </row>
    <row r="127" spans="1:12" x14ac:dyDescent="0.2">
      <c r="B127" s="62"/>
      <c r="C127" s="18"/>
      <c r="D127" s="18"/>
      <c r="E127" s="55" t="s">
        <v>342</v>
      </c>
      <c r="F127" s="353"/>
      <c r="G127"/>
      <c r="H127"/>
      <c r="I127"/>
      <c r="J127"/>
    </row>
    <row r="128" spans="1:12" s="17" customFormat="1" x14ac:dyDescent="0.2">
      <c r="A128" s="136"/>
      <c r="B128" s="62"/>
      <c r="C128" s="18" t="s">
        <v>146</v>
      </c>
      <c r="D128" s="307" t="s">
        <v>1126</v>
      </c>
      <c r="E128" s="352"/>
      <c r="F128" s="353"/>
      <c r="G128" t="str">
        <f>C128</f>
        <v>Q2.21</v>
      </c>
      <c r="H128" t="s">
        <v>343</v>
      </c>
      <c r="I128"/>
      <c r="J128"/>
      <c r="K128" s="201"/>
      <c r="L128" s="140"/>
    </row>
    <row r="129" spans="1:12" s="17" customFormat="1" x14ac:dyDescent="0.2">
      <c r="A129" s="136"/>
      <c r="B129" s="62"/>
      <c r="C129" s="19" t="str">
        <f>IF(COUNTIF(K129:K132,TRUE)=0,"incomplete",IF(COUNTIF(K129:K132,TRUE)=1,"","inconsistent"))</f>
        <v/>
      </c>
      <c r="D129" s="18" t="s">
        <v>289</v>
      </c>
      <c r="E129" s="55" t="s">
        <v>1127</v>
      </c>
      <c r="F129" s="353"/>
      <c r="G129" s="354" t="s">
        <v>1503</v>
      </c>
      <c r="H129" s="355"/>
      <c r="I129" s="355"/>
      <c r="J129" s="356"/>
      <c r="K129" s="201" t="b">
        <v>0</v>
      </c>
      <c r="L129" s="140"/>
    </row>
    <row r="130" spans="1:12" s="17" customFormat="1" ht="45" x14ac:dyDescent="0.2">
      <c r="A130" s="136"/>
      <c r="B130" s="62"/>
      <c r="C130" s="18"/>
      <c r="D130" s="47" t="s">
        <v>290</v>
      </c>
      <c r="E130" s="56" t="s">
        <v>1128</v>
      </c>
      <c r="F130" s="353"/>
      <c r="G130" s="357"/>
      <c r="H130" s="358"/>
      <c r="I130" s="358"/>
      <c r="J130" s="359"/>
      <c r="K130" s="201" t="b">
        <v>0</v>
      </c>
      <c r="L130" s="140"/>
    </row>
    <row r="131" spans="1:12" s="17" customFormat="1" x14ac:dyDescent="0.2">
      <c r="A131" s="136"/>
      <c r="B131" s="62"/>
      <c r="C131" s="18"/>
      <c r="D131" s="18" t="s">
        <v>291</v>
      </c>
      <c r="E131" s="55" t="s">
        <v>1129</v>
      </c>
      <c r="F131" s="353"/>
      <c r="G131" s="357"/>
      <c r="H131" s="358"/>
      <c r="I131" s="358"/>
      <c r="J131" s="359"/>
      <c r="K131" s="201" t="b">
        <v>0</v>
      </c>
      <c r="L131" s="140"/>
    </row>
    <row r="132" spans="1:12" s="17" customFormat="1" ht="45" x14ac:dyDescent="0.2">
      <c r="A132" s="136"/>
      <c r="B132" s="62"/>
      <c r="C132" s="18"/>
      <c r="D132" s="47" t="s">
        <v>292</v>
      </c>
      <c r="E132" s="56" t="s">
        <v>1130</v>
      </c>
      <c r="F132" s="353"/>
      <c r="G132" s="360"/>
      <c r="H132" s="361"/>
      <c r="I132" s="361"/>
      <c r="J132" s="362"/>
      <c r="K132" s="201" t="b">
        <v>1</v>
      </c>
      <c r="L132" s="140"/>
    </row>
    <row r="133" spans="1:12" x14ac:dyDescent="0.2">
      <c r="B133" s="62"/>
      <c r="C133" s="18"/>
      <c r="D133" s="18"/>
      <c r="E133" s="55" t="s">
        <v>342</v>
      </c>
      <c r="F133" s="353"/>
      <c r="G133"/>
      <c r="H133"/>
      <c r="I133"/>
      <c r="J133"/>
    </row>
    <row r="134" spans="1:12" s="17" customFormat="1" ht="31.25" customHeight="1" x14ac:dyDescent="0.2">
      <c r="A134" s="136"/>
      <c r="B134" s="62"/>
      <c r="C134" s="18" t="s">
        <v>147</v>
      </c>
      <c r="D134" s="307" t="s">
        <v>1131</v>
      </c>
      <c r="E134" s="352"/>
      <c r="F134" s="353"/>
      <c r="G134" t="str">
        <f>C134</f>
        <v>Q2.22</v>
      </c>
      <c r="H134" t="s">
        <v>343</v>
      </c>
      <c r="I134"/>
      <c r="J134"/>
      <c r="K134" s="201"/>
      <c r="L134" s="140"/>
    </row>
    <row r="135" spans="1:12" s="17" customFormat="1" ht="45" x14ac:dyDescent="0.2">
      <c r="A135" s="136"/>
      <c r="B135" s="62"/>
      <c r="C135" s="19" t="str">
        <f>IF(COUNTIF(K135:K138,TRUE)=0,"incomplete",IF(COUNTIF(K135:K138,TRUE)=1,"","inconsistent"))</f>
        <v/>
      </c>
      <c r="D135" s="18" t="s">
        <v>289</v>
      </c>
      <c r="E135" s="55" t="s">
        <v>1132</v>
      </c>
      <c r="F135" s="353"/>
      <c r="G135" s="354"/>
      <c r="H135" s="355"/>
      <c r="I135" s="355"/>
      <c r="J135" s="356"/>
      <c r="K135" s="201" t="b">
        <v>0</v>
      </c>
      <c r="L135" s="140"/>
    </row>
    <row r="136" spans="1:12" s="17" customFormat="1" ht="102.5" customHeight="1" x14ac:dyDescent="0.2">
      <c r="A136" s="136"/>
      <c r="B136" s="62"/>
      <c r="C136" s="18"/>
      <c r="D136" s="47" t="s">
        <v>290</v>
      </c>
      <c r="E136" s="56" t="s">
        <v>1133</v>
      </c>
      <c r="F136" s="353"/>
      <c r="G136" s="357"/>
      <c r="H136" s="358"/>
      <c r="I136" s="358"/>
      <c r="J136" s="359"/>
      <c r="K136" s="201" t="b">
        <v>1</v>
      </c>
      <c r="L136" s="140"/>
    </row>
    <row r="137" spans="1:12" s="17" customFormat="1" ht="30" x14ac:dyDescent="0.2">
      <c r="A137" s="136"/>
      <c r="B137" s="62"/>
      <c r="C137" s="18"/>
      <c r="D137" s="18" t="s">
        <v>291</v>
      </c>
      <c r="E137" s="55" t="s">
        <v>1134</v>
      </c>
      <c r="F137" s="353"/>
      <c r="G137" s="357"/>
      <c r="H137" s="358"/>
      <c r="I137" s="358"/>
      <c r="J137" s="359"/>
      <c r="K137" s="201" t="b">
        <v>0</v>
      </c>
      <c r="L137" s="140"/>
    </row>
    <row r="138" spans="1:12" s="17" customFormat="1" x14ac:dyDescent="0.2">
      <c r="A138" s="136"/>
      <c r="B138" s="62"/>
      <c r="C138" s="18"/>
      <c r="D138" s="47" t="s">
        <v>292</v>
      </c>
      <c r="E138" s="56" t="s">
        <v>1135</v>
      </c>
      <c r="F138" s="353"/>
      <c r="G138" s="360"/>
      <c r="H138" s="361"/>
      <c r="I138" s="361"/>
      <c r="J138" s="362"/>
      <c r="K138" s="201" t="b">
        <v>0</v>
      </c>
      <c r="L138" s="140"/>
    </row>
    <row r="139" spans="1:12" x14ac:dyDescent="0.2">
      <c r="B139" s="62"/>
      <c r="C139" s="18"/>
      <c r="D139" s="18"/>
      <c r="E139" s="55" t="s">
        <v>342</v>
      </c>
      <c r="F139" s="353" t="str">
        <f>B66</f>
        <v>Procesní bezpečnost</v>
      </c>
      <c r="G139"/>
      <c r="H139"/>
      <c r="I139"/>
      <c r="J139"/>
    </row>
    <row r="140" spans="1:12" s="17" customFormat="1" x14ac:dyDescent="0.2">
      <c r="A140" s="136"/>
      <c r="B140" s="62"/>
      <c r="C140" s="18" t="s">
        <v>148</v>
      </c>
      <c r="D140" s="307" t="s">
        <v>1136</v>
      </c>
      <c r="E140" s="352"/>
      <c r="F140" s="353"/>
      <c r="G140" t="str">
        <f>C140</f>
        <v>Q2.23</v>
      </c>
      <c r="H140" t="s">
        <v>343</v>
      </c>
      <c r="I140"/>
      <c r="J140"/>
      <c r="K140" s="201"/>
      <c r="L140" s="140"/>
    </row>
    <row r="141" spans="1:12" s="17" customFormat="1" ht="30" x14ac:dyDescent="0.2">
      <c r="A141" s="136"/>
      <c r="B141" s="62"/>
      <c r="C141" s="19" t="str">
        <f>IF(COUNTIF(K141:K144,TRUE)=0,"incomplete",IF(COUNTIF(K141:K144,TRUE)=1,"","inconsistent"))</f>
        <v/>
      </c>
      <c r="D141" s="18" t="s">
        <v>289</v>
      </c>
      <c r="E141" s="55" t="s">
        <v>1137</v>
      </c>
      <c r="F141" s="353"/>
      <c r="G141" s="354"/>
      <c r="H141" s="355"/>
      <c r="I141" s="355"/>
      <c r="J141" s="356"/>
      <c r="K141" s="201" t="b">
        <v>0</v>
      </c>
      <c r="L141" s="140"/>
    </row>
    <row r="142" spans="1:12" s="17" customFormat="1" ht="30" x14ac:dyDescent="0.2">
      <c r="A142" s="136"/>
      <c r="B142" s="62"/>
      <c r="C142" s="18"/>
      <c r="D142" s="47" t="s">
        <v>290</v>
      </c>
      <c r="E142" s="56" t="s">
        <v>1138</v>
      </c>
      <c r="F142" s="353"/>
      <c r="G142" s="357"/>
      <c r="H142" s="358"/>
      <c r="I142" s="358"/>
      <c r="J142" s="359"/>
      <c r="K142" s="201" t="b">
        <v>0</v>
      </c>
      <c r="L142" s="140"/>
    </row>
    <row r="143" spans="1:12" s="17" customFormat="1" x14ac:dyDescent="0.2">
      <c r="A143" s="136"/>
      <c r="B143" s="62"/>
      <c r="C143" s="18"/>
      <c r="D143" s="18" t="s">
        <v>291</v>
      </c>
      <c r="E143" s="55" t="s">
        <v>1139</v>
      </c>
      <c r="F143" s="353"/>
      <c r="G143" s="357"/>
      <c r="H143" s="358"/>
      <c r="I143" s="358"/>
      <c r="J143" s="359"/>
      <c r="K143" s="201" t="b">
        <v>0</v>
      </c>
      <c r="L143" s="140"/>
    </row>
    <row r="144" spans="1:12" s="17" customFormat="1" x14ac:dyDescent="0.2">
      <c r="A144" s="136"/>
      <c r="B144" s="62"/>
      <c r="C144" s="18"/>
      <c r="D144" s="47" t="s">
        <v>292</v>
      </c>
      <c r="E144" s="56" t="s">
        <v>1140</v>
      </c>
      <c r="F144" s="353"/>
      <c r="G144" s="360"/>
      <c r="H144" s="361"/>
      <c r="I144" s="361"/>
      <c r="J144" s="362"/>
      <c r="K144" s="201" t="b">
        <v>1</v>
      </c>
      <c r="L144" s="140"/>
    </row>
    <row r="145" spans="2:11" x14ac:dyDescent="0.2">
      <c r="B145" s="62"/>
      <c r="C145" s="18"/>
      <c r="D145" s="18"/>
      <c r="E145" s="55" t="s">
        <v>342</v>
      </c>
      <c r="F145" s="353"/>
      <c r="G145"/>
      <c r="H145"/>
      <c r="I145"/>
      <c r="J145"/>
    </row>
    <row r="146" spans="2:11" x14ac:dyDescent="0.2">
      <c r="B146" s="62"/>
      <c r="C146" s="18" t="s">
        <v>149</v>
      </c>
      <c r="D146" s="307" t="s">
        <v>1141</v>
      </c>
      <c r="E146" s="352"/>
      <c r="F146" s="353"/>
      <c r="G146" t="str">
        <f>C146</f>
        <v>Q2.24</v>
      </c>
      <c r="H146" t="s">
        <v>343</v>
      </c>
      <c r="I146"/>
      <c r="J146"/>
    </row>
    <row r="147" spans="2:11" ht="30" x14ac:dyDescent="0.2">
      <c r="B147" s="62"/>
      <c r="C147" s="19" t="str">
        <f>IF(COUNTIF(K147:K150,TRUE)=0,"incomplete",IF(COUNTIF(K147:K150,TRUE)=1,"","inconsistent"))</f>
        <v/>
      </c>
      <c r="D147" s="18" t="s">
        <v>289</v>
      </c>
      <c r="E147" s="55" t="s">
        <v>1142</v>
      </c>
      <c r="F147" s="353"/>
      <c r="G147" s="354"/>
      <c r="H147" s="355"/>
      <c r="I147" s="355"/>
      <c r="J147" s="356"/>
      <c r="K147" s="201" t="b">
        <v>0</v>
      </c>
    </row>
    <row r="148" spans="2:11" x14ac:dyDescent="0.2">
      <c r="B148" s="62"/>
      <c r="C148" s="18"/>
      <c r="D148" s="47" t="s">
        <v>290</v>
      </c>
      <c r="E148" s="56" t="s">
        <v>1143</v>
      </c>
      <c r="F148" s="353"/>
      <c r="G148" s="357"/>
      <c r="H148" s="358"/>
      <c r="I148" s="358"/>
      <c r="J148" s="359"/>
      <c r="K148" s="201" t="b">
        <v>0</v>
      </c>
    </row>
    <row r="149" spans="2:11" ht="45" x14ac:dyDescent="0.2">
      <c r="B149" s="62"/>
      <c r="C149" s="18"/>
      <c r="D149" s="18" t="s">
        <v>291</v>
      </c>
      <c r="E149" s="55" t="s">
        <v>1144</v>
      </c>
      <c r="F149" s="353"/>
      <c r="G149" s="357"/>
      <c r="H149" s="358"/>
      <c r="I149" s="358"/>
      <c r="J149" s="359"/>
      <c r="K149" s="201" t="b">
        <v>1</v>
      </c>
    </row>
    <row r="150" spans="2:11" ht="48" customHeight="1" thickBot="1" x14ac:dyDescent="0.25">
      <c r="B150" s="64"/>
      <c r="C150" s="58"/>
      <c r="D150" s="59" t="s">
        <v>292</v>
      </c>
      <c r="E150" s="65" t="s">
        <v>1145</v>
      </c>
      <c r="F150" s="353"/>
      <c r="G150" s="360"/>
      <c r="H150" s="361"/>
      <c r="I150" s="361"/>
      <c r="J150" s="362"/>
      <c r="K150" s="201" t="b">
        <v>0</v>
      </c>
    </row>
    <row r="151" spans="2:11" ht="16" thickBot="1" x14ac:dyDescent="0.25"/>
    <row r="152" spans="2:11" x14ac:dyDescent="0.2">
      <c r="B152" s="61" t="s">
        <v>1146</v>
      </c>
      <c r="C152" s="50"/>
      <c r="D152" s="50"/>
      <c r="E152" s="66"/>
      <c r="F152" s="353" t="str">
        <f>B152</f>
        <v>Distribuce</v>
      </c>
      <c r="G152"/>
      <c r="H152"/>
      <c r="I152"/>
      <c r="J152"/>
    </row>
    <row r="153" spans="2:11" x14ac:dyDescent="0.2">
      <c r="B153" s="62"/>
      <c r="C153" s="18"/>
      <c r="D153" s="18"/>
      <c r="E153" s="55" t="s">
        <v>342</v>
      </c>
      <c r="F153" s="353"/>
      <c r="G153"/>
      <c r="H153"/>
      <c r="I153"/>
      <c r="J153"/>
    </row>
    <row r="154" spans="2:11" ht="45" customHeight="1" x14ac:dyDescent="0.2">
      <c r="B154" s="62"/>
      <c r="C154" s="18" t="s">
        <v>150</v>
      </c>
      <c r="D154" s="307" t="s">
        <v>1147</v>
      </c>
      <c r="E154" s="352"/>
      <c r="F154" s="353"/>
      <c r="G154" t="str">
        <f>C154</f>
        <v>Q2.25</v>
      </c>
      <c r="H154" t="s">
        <v>343</v>
      </c>
      <c r="I154"/>
      <c r="J154"/>
    </row>
    <row r="155" spans="2:11" x14ac:dyDescent="0.2">
      <c r="B155" s="62"/>
      <c r="C155" s="19" t="str">
        <f>IF(COUNTIF(K155:K158,TRUE)=0,"incomplete",IF(COUNTIF(K155:K158,TRUE)=1,"","inconsistent"))</f>
        <v/>
      </c>
      <c r="D155" s="18" t="s">
        <v>289</v>
      </c>
      <c r="E155" s="55" t="s">
        <v>1148</v>
      </c>
      <c r="F155" s="353"/>
      <c r="G155" s="354"/>
      <c r="H155" s="355"/>
      <c r="I155" s="355"/>
      <c r="J155" s="356"/>
      <c r="K155" s="201" t="b">
        <v>0</v>
      </c>
    </row>
    <row r="156" spans="2:11" x14ac:dyDescent="0.2">
      <c r="B156" s="62"/>
      <c r="C156" s="18"/>
      <c r="D156" s="47" t="s">
        <v>290</v>
      </c>
      <c r="E156" s="56" t="s">
        <v>1149</v>
      </c>
      <c r="F156" s="353"/>
      <c r="G156" s="357"/>
      <c r="H156" s="358"/>
      <c r="I156" s="358"/>
      <c r="J156" s="359"/>
      <c r="K156" s="201" t="b">
        <v>0</v>
      </c>
    </row>
    <row r="157" spans="2:11" x14ac:dyDescent="0.2">
      <c r="B157" s="62"/>
      <c r="C157" s="18"/>
      <c r="D157" s="18" t="s">
        <v>291</v>
      </c>
      <c r="E157" s="55" t="s">
        <v>1150</v>
      </c>
      <c r="F157" s="353"/>
      <c r="G157" s="357"/>
      <c r="H157" s="358"/>
      <c r="I157" s="358"/>
      <c r="J157" s="359"/>
      <c r="K157" s="201" t="b">
        <v>1</v>
      </c>
    </row>
    <row r="158" spans="2:11" ht="30" x14ac:dyDescent="0.2">
      <c r="B158" s="62"/>
      <c r="C158" s="18"/>
      <c r="D158" s="47" t="s">
        <v>292</v>
      </c>
      <c r="E158" s="82" t="s">
        <v>1151</v>
      </c>
      <c r="F158" s="353"/>
      <c r="G158" s="360"/>
      <c r="H158" s="361"/>
      <c r="I158" s="361"/>
      <c r="J158" s="362"/>
      <c r="K158" s="201" t="b">
        <v>0</v>
      </c>
    </row>
    <row r="159" spans="2:11" x14ac:dyDescent="0.2">
      <c r="B159" s="62"/>
      <c r="C159" s="18"/>
      <c r="D159" s="18"/>
      <c r="E159" s="55" t="s">
        <v>342</v>
      </c>
      <c r="F159" s="353"/>
      <c r="G159"/>
      <c r="H159"/>
      <c r="I159"/>
      <c r="J159"/>
    </row>
    <row r="160" spans="2:11" x14ac:dyDescent="0.2">
      <c r="B160" s="62"/>
      <c r="C160" s="18" t="s">
        <v>151</v>
      </c>
      <c r="D160" s="307" t="s">
        <v>1152</v>
      </c>
      <c r="E160" s="352"/>
      <c r="F160" s="353"/>
      <c r="G160" t="str">
        <f>C160</f>
        <v>Q2.26</v>
      </c>
      <c r="H160" t="s">
        <v>343</v>
      </c>
      <c r="I160"/>
      <c r="J160"/>
    </row>
    <row r="161" spans="2:11" x14ac:dyDescent="0.2">
      <c r="B161" s="62"/>
      <c r="C161" s="19" t="str">
        <f>IF(COUNTIF(K161:K164,TRUE)=0,"incomplete",IF(COUNTIF(K161:K164,TRUE)=1,"","inconsistent"))</f>
        <v/>
      </c>
      <c r="D161" s="18" t="s">
        <v>289</v>
      </c>
      <c r="E161" s="55" t="s">
        <v>1153</v>
      </c>
      <c r="F161" s="353"/>
      <c r="G161" s="354"/>
      <c r="H161" s="355"/>
      <c r="I161" s="355"/>
      <c r="J161" s="356"/>
      <c r="K161" s="201" t="b">
        <v>0</v>
      </c>
    </row>
    <row r="162" spans="2:11" x14ac:dyDescent="0.2">
      <c r="B162" s="62"/>
      <c r="C162" s="18"/>
      <c r="D162" s="47" t="s">
        <v>290</v>
      </c>
      <c r="E162" s="56" t="s">
        <v>1154</v>
      </c>
      <c r="F162" s="353"/>
      <c r="G162" s="357"/>
      <c r="H162" s="358"/>
      <c r="I162" s="358"/>
      <c r="J162" s="359"/>
      <c r="K162" s="201" t="b">
        <v>0</v>
      </c>
    </row>
    <row r="163" spans="2:11" ht="36" customHeight="1" x14ac:dyDescent="0.2">
      <c r="B163" s="62"/>
      <c r="C163" s="18"/>
      <c r="D163" s="18" t="s">
        <v>291</v>
      </c>
      <c r="E163" s="55" t="s">
        <v>1155</v>
      </c>
      <c r="F163" s="353"/>
      <c r="G163" s="357"/>
      <c r="H163" s="358"/>
      <c r="I163" s="358"/>
      <c r="J163" s="359"/>
      <c r="K163" s="201" t="b">
        <v>0</v>
      </c>
    </row>
    <row r="164" spans="2:11" ht="31" thickBot="1" x14ac:dyDescent="0.25">
      <c r="B164" s="64"/>
      <c r="C164" s="58"/>
      <c r="D164" s="59" t="s">
        <v>292</v>
      </c>
      <c r="E164" s="65" t="s">
        <v>1156</v>
      </c>
      <c r="F164" s="353"/>
      <c r="G164" s="360"/>
      <c r="H164" s="361"/>
      <c r="I164" s="361"/>
      <c r="J164" s="362"/>
      <c r="K164" s="201" t="b">
        <v>1</v>
      </c>
    </row>
    <row r="165" spans="2:11" ht="16" thickBot="1" x14ac:dyDescent="0.25"/>
    <row r="166" spans="2:11" x14ac:dyDescent="0.2">
      <c r="B166" s="61" t="s">
        <v>1157</v>
      </c>
      <c r="C166" s="50"/>
      <c r="D166" s="50"/>
      <c r="E166" s="66"/>
      <c r="F166" s="353" t="str">
        <f>B166</f>
        <v>Bezpečnost</v>
      </c>
      <c r="G166"/>
      <c r="H166"/>
      <c r="I166"/>
      <c r="J166"/>
    </row>
    <row r="167" spans="2:11" x14ac:dyDescent="0.2">
      <c r="B167" s="62"/>
      <c r="C167" s="18"/>
      <c r="D167" s="18"/>
      <c r="E167" s="55" t="s">
        <v>342</v>
      </c>
      <c r="F167" s="353"/>
      <c r="G167"/>
      <c r="H167"/>
      <c r="I167"/>
      <c r="J167"/>
    </row>
    <row r="168" spans="2:11" x14ac:dyDescent="0.2">
      <c r="B168" s="62"/>
      <c r="C168" s="18" t="s">
        <v>152</v>
      </c>
      <c r="D168" s="307" t="s">
        <v>1158</v>
      </c>
      <c r="E168" s="352"/>
      <c r="F168" s="353"/>
      <c r="G168" t="str">
        <f>C168</f>
        <v>Q2.27</v>
      </c>
      <c r="H168" t="s">
        <v>343</v>
      </c>
      <c r="I168"/>
      <c r="J168"/>
    </row>
    <row r="169" spans="2:11" x14ac:dyDescent="0.2">
      <c r="B169" s="62"/>
      <c r="C169" s="19" t="str">
        <f>IF(COUNTIF(K169:K172,TRUE)=0,"incomplete",IF(COUNTIF(K169:K172,TRUE)=1,"","inconsistent"))</f>
        <v/>
      </c>
      <c r="D169" s="18" t="s">
        <v>289</v>
      </c>
      <c r="E169" s="55" t="s">
        <v>1159</v>
      </c>
      <c r="F169" s="353"/>
      <c r="G169" s="354"/>
      <c r="H169" s="355"/>
      <c r="I169" s="355"/>
      <c r="J169" s="356"/>
      <c r="K169" s="201" t="b">
        <v>0</v>
      </c>
    </row>
    <row r="170" spans="2:11" x14ac:dyDescent="0.2">
      <c r="B170" s="62"/>
      <c r="C170" s="18"/>
      <c r="D170" s="47" t="s">
        <v>290</v>
      </c>
      <c r="E170" s="56" t="s">
        <v>1160</v>
      </c>
      <c r="F170" s="353"/>
      <c r="G170" s="357"/>
      <c r="H170" s="358"/>
      <c r="I170" s="358"/>
      <c r="J170" s="359"/>
      <c r="K170" s="201" t="b">
        <v>0</v>
      </c>
    </row>
    <row r="171" spans="2:11" ht="43.25" customHeight="1" x14ac:dyDescent="0.2">
      <c r="B171" s="62"/>
      <c r="C171" s="18"/>
      <c r="D171" s="18" t="s">
        <v>291</v>
      </c>
      <c r="E171" s="55" t="s">
        <v>1161</v>
      </c>
      <c r="F171" s="353"/>
      <c r="G171" s="357"/>
      <c r="H171" s="358"/>
      <c r="I171" s="358"/>
      <c r="J171" s="359"/>
      <c r="K171" s="201" t="b">
        <v>0</v>
      </c>
    </row>
    <row r="172" spans="2:11" x14ac:dyDescent="0.2">
      <c r="B172" s="62"/>
      <c r="C172" s="18"/>
      <c r="D172" s="47" t="s">
        <v>292</v>
      </c>
      <c r="E172" s="56" t="s">
        <v>1162</v>
      </c>
      <c r="F172" s="353"/>
      <c r="G172" s="360"/>
      <c r="H172" s="361"/>
      <c r="I172" s="361"/>
      <c r="J172" s="362"/>
      <c r="K172" s="201" t="b">
        <v>1</v>
      </c>
    </row>
    <row r="173" spans="2:11" x14ac:dyDescent="0.2">
      <c r="B173" s="62"/>
      <c r="C173" s="18"/>
      <c r="D173" s="18"/>
      <c r="E173" s="55" t="s">
        <v>342</v>
      </c>
      <c r="F173" s="353"/>
      <c r="G173"/>
      <c r="H173"/>
      <c r="I173"/>
      <c r="J173"/>
    </row>
    <row r="174" spans="2:11" ht="35.25" customHeight="1" x14ac:dyDescent="0.2">
      <c r="B174" s="62"/>
      <c r="C174" s="18" t="s">
        <v>153</v>
      </c>
      <c r="D174" s="307" t="s">
        <v>1163</v>
      </c>
      <c r="E174" s="352"/>
      <c r="F174" s="353"/>
      <c r="G174" t="str">
        <f>C174</f>
        <v>Q2.28</v>
      </c>
      <c r="H174" t="s">
        <v>343</v>
      </c>
      <c r="I174"/>
      <c r="J174"/>
    </row>
    <row r="175" spans="2:11" x14ac:dyDescent="0.2">
      <c r="B175" s="62"/>
      <c r="C175" s="19" t="str">
        <f>IF(COUNTIF(K175:K178,TRUE)=0,"incomplete",IF(COUNTIF(K175:K178,TRUE)=1,"","inconsistent"))</f>
        <v/>
      </c>
      <c r="D175" s="18" t="s">
        <v>289</v>
      </c>
      <c r="E175" s="55" t="s">
        <v>1164</v>
      </c>
      <c r="F175" s="353"/>
      <c r="G175" s="354"/>
      <c r="H175" s="355"/>
      <c r="I175" s="355"/>
      <c r="J175" s="356"/>
      <c r="K175" s="201" t="b">
        <v>0</v>
      </c>
    </row>
    <row r="176" spans="2:11" ht="30" x14ac:dyDescent="0.2">
      <c r="B176" s="62"/>
      <c r="C176" s="18"/>
      <c r="D176" s="47" t="s">
        <v>290</v>
      </c>
      <c r="E176" s="56" t="s">
        <v>1165</v>
      </c>
      <c r="F176" s="353"/>
      <c r="G176" s="357"/>
      <c r="H176" s="358"/>
      <c r="I176" s="358"/>
      <c r="J176" s="359"/>
      <c r="K176" s="201" t="b">
        <v>0</v>
      </c>
    </row>
    <row r="177" spans="2:11" ht="30" x14ac:dyDescent="0.2">
      <c r="B177" s="62"/>
      <c r="C177" s="18"/>
      <c r="D177" s="18" t="s">
        <v>291</v>
      </c>
      <c r="E177" s="55" t="s">
        <v>1166</v>
      </c>
      <c r="F177" s="353"/>
      <c r="G177" s="357"/>
      <c r="H177" s="358"/>
      <c r="I177" s="358"/>
      <c r="J177" s="359"/>
      <c r="K177" s="201" t="b">
        <v>1</v>
      </c>
    </row>
    <row r="178" spans="2:11" x14ac:dyDescent="0.2">
      <c r="B178" s="62"/>
      <c r="C178" s="18"/>
      <c r="D178" s="47" t="s">
        <v>292</v>
      </c>
      <c r="E178" s="56" t="s">
        <v>1167</v>
      </c>
      <c r="F178" s="353"/>
      <c r="G178" s="360"/>
      <c r="H178" s="361"/>
      <c r="I178" s="361"/>
      <c r="J178" s="362"/>
      <c r="K178" s="201" t="b">
        <v>0</v>
      </c>
    </row>
    <row r="179" spans="2:11" x14ac:dyDescent="0.2">
      <c r="B179" s="62"/>
      <c r="C179" s="18"/>
      <c r="D179" s="18"/>
      <c r="E179" s="55" t="s">
        <v>342</v>
      </c>
      <c r="F179" s="353"/>
      <c r="G179"/>
      <c r="H179"/>
      <c r="I179"/>
      <c r="J179"/>
    </row>
    <row r="180" spans="2:11" x14ac:dyDescent="0.2">
      <c r="B180" s="62"/>
      <c r="C180" s="18" t="s">
        <v>154</v>
      </c>
      <c r="D180" s="307" t="s">
        <v>1168</v>
      </c>
      <c r="E180" s="352"/>
      <c r="F180" s="353"/>
      <c r="G180" t="str">
        <f>C180</f>
        <v>Q2.29</v>
      </c>
      <c r="H180" t="s">
        <v>343</v>
      </c>
      <c r="I180"/>
      <c r="J180"/>
    </row>
    <row r="181" spans="2:11" ht="30" x14ac:dyDescent="0.2">
      <c r="B181" s="62"/>
      <c r="C181" s="19" t="str">
        <f>IF(COUNTIF(K181:K184,TRUE)=0,"incomplete",IF(COUNTIF(K181:K184,TRUE)=1,"","inconsistent"))</f>
        <v/>
      </c>
      <c r="D181" s="18" t="s">
        <v>289</v>
      </c>
      <c r="E181" s="55" t="s">
        <v>1169</v>
      </c>
      <c r="F181" s="353"/>
      <c r="G181" s="354" t="s">
        <v>1504</v>
      </c>
      <c r="H181" s="355"/>
      <c r="I181" s="355"/>
      <c r="J181" s="356"/>
      <c r="K181" s="201" t="b">
        <v>0</v>
      </c>
    </row>
    <row r="182" spans="2:11" x14ac:dyDescent="0.2">
      <c r="B182" s="62"/>
      <c r="C182" s="18"/>
      <c r="D182" s="47" t="s">
        <v>290</v>
      </c>
      <c r="E182" s="56" t="s">
        <v>1170</v>
      </c>
      <c r="F182" s="353"/>
      <c r="G182" s="357"/>
      <c r="H182" s="358"/>
      <c r="I182" s="358"/>
      <c r="J182" s="359"/>
      <c r="K182" s="201" t="b">
        <v>0</v>
      </c>
    </row>
    <row r="183" spans="2:11" ht="30" x14ac:dyDescent="0.2">
      <c r="B183" s="62"/>
      <c r="C183" s="18"/>
      <c r="D183" s="18" t="s">
        <v>291</v>
      </c>
      <c r="E183" s="55" t="s">
        <v>1171</v>
      </c>
      <c r="F183" s="353"/>
      <c r="G183" s="357"/>
      <c r="H183" s="358"/>
      <c r="I183" s="358"/>
      <c r="J183" s="359"/>
      <c r="K183" s="201" t="b">
        <v>0</v>
      </c>
    </row>
    <row r="184" spans="2:11" ht="45" x14ac:dyDescent="0.2">
      <c r="B184" s="62"/>
      <c r="C184" s="18"/>
      <c r="D184" s="47" t="s">
        <v>292</v>
      </c>
      <c r="E184" s="56" t="s">
        <v>1172</v>
      </c>
      <c r="F184" s="353"/>
      <c r="G184" s="360"/>
      <c r="H184" s="361"/>
      <c r="I184" s="361"/>
      <c r="J184" s="362"/>
      <c r="K184" s="201" t="b">
        <v>1</v>
      </c>
    </row>
    <row r="185" spans="2:11" x14ac:dyDescent="0.2">
      <c r="B185" s="62"/>
      <c r="C185" s="18"/>
      <c r="D185" s="18"/>
      <c r="E185" s="55" t="s">
        <v>342</v>
      </c>
      <c r="F185" s="353"/>
      <c r="G185"/>
      <c r="H185"/>
      <c r="I185"/>
      <c r="J185"/>
    </row>
    <row r="186" spans="2:11" ht="30" customHeight="1" x14ac:dyDescent="0.2">
      <c r="B186" s="62"/>
      <c r="C186" s="18" t="s">
        <v>155</v>
      </c>
      <c r="D186" s="307" t="s">
        <v>1173</v>
      </c>
      <c r="E186" s="352"/>
      <c r="F186" s="353"/>
      <c r="G186" t="str">
        <f>C186</f>
        <v>Q2.30</v>
      </c>
      <c r="H186" t="s">
        <v>343</v>
      </c>
      <c r="I186"/>
      <c r="J186"/>
    </row>
    <row r="187" spans="2:11" x14ac:dyDescent="0.2">
      <c r="B187" s="62"/>
      <c r="C187" s="19" t="str">
        <f>IF(COUNTIF(K187:K190,TRUE)=0,"incomplete",IF(COUNTIF(K187:K190,TRUE)=1,"","inconsistent"))</f>
        <v/>
      </c>
      <c r="D187" s="18" t="s">
        <v>289</v>
      </c>
      <c r="E187" s="55" t="s">
        <v>1174</v>
      </c>
      <c r="F187" s="353"/>
      <c r="G187" s="354"/>
      <c r="H187" s="355"/>
      <c r="I187" s="355"/>
      <c r="J187" s="356"/>
      <c r="K187" s="201" t="b">
        <v>0</v>
      </c>
    </row>
    <row r="188" spans="2:11" ht="30" x14ac:dyDescent="0.2">
      <c r="B188" s="62"/>
      <c r="C188" s="18"/>
      <c r="D188" s="47" t="s">
        <v>290</v>
      </c>
      <c r="E188" s="56" t="s">
        <v>1175</v>
      </c>
      <c r="F188" s="353"/>
      <c r="G188" s="357"/>
      <c r="H188" s="358"/>
      <c r="I188" s="358"/>
      <c r="J188" s="359"/>
      <c r="K188" s="201" t="b">
        <v>0</v>
      </c>
    </row>
    <row r="189" spans="2:11" ht="30" x14ac:dyDescent="0.2">
      <c r="B189" s="62"/>
      <c r="C189" s="18"/>
      <c r="D189" s="18" t="s">
        <v>291</v>
      </c>
      <c r="E189" s="55" t="s">
        <v>1176</v>
      </c>
      <c r="F189" s="353"/>
      <c r="G189" s="357"/>
      <c r="H189" s="358"/>
      <c r="I189" s="358"/>
      <c r="J189" s="359"/>
      <c r="K189" s="201" t="b">
        <v>1</v>
      </c>
    </row>
    <row r="190" spans="2:11" ht="30" x14ac:dyDescent="0.2">
      <c r="B190" s="62"/>
      <c r="C190" s="18"/>
      <c r="D190" s="47" t="s">
        <v>292</v>
      </c>
      <c r="E190" s="56" t="s">
        <v>1177</v>
      </c>
      <c r="F190" s="353"/>
      <c r="G190" s="360"/>
      <c r="H190" s="361"/>
      <c r="I190" s="361"/>
      <c r="J190" s="362"/>
      <c r="K190" s="201" t="b">
        <v>0</v>
      </c>
    </row>
    <row r="191" spans="2:11" x14ac:dyDescent="0.2">
      <c r="B191" s="62"/>
      <c r="C191" s="18"/>
      <c r="D191" s="18"/>
      <c r="E191" s="55" t="s">
        <v>342</v>
      </c>
      <c r="F191" s="353" t="str">
        <f>B166</f>
        <v>Bezpečnost</v>
      </c>
      <c r="G191"/>
      <c r="H191"/>
      <c r="I191"/>
      <c r="J191"/>
    </row>
    <row r="192" spans="2:11" x14ac:dyDescent="0.2">
      <c r="B192" s="62"/>
      <c r="C192" s="18" t="s">
        <v>156</v>
      </c>
      <c r="D192" s="307" t="s">
        <v>1178</v>
      </c>
      <c r="E192" s="352"/>
      <c r="F192" s="353"/>
      <c r="G192" t="str">
        <f>C192</f>
        <v>Q2.31</v>
      </c>
      <c r="H192" t="s">
        <v>343</v>
      </c>
      <c r="I192"/>
      <c r="J192"/>
    </row>
    <row r="193" spans="2:11" x14ac:dyDescent="0.2">
      <c r="B193" s="62"/>
      <c r="C193" s="19" t="str">
        <f>IF(COUNTIF(K193:K196,TRUE)=0,"incomplete",IF(COUNTIF(K193:K196,TRUE)=1,"","inconsistent"))</f>
        <v/>
      </c>
      <c r="D193" s="18" t="s">
        <v>289</v>
      </c>
      <c r="E193" s="55" t="s">
        <v>1179</v>
      </c>
      <c r="F193" s="353"/>
      <c r="G193" s="354"/>
      <c r="H193" s="355"/>
      <c r="I193" s="355"/>
      <c r="J193" s="356"/>
      <c r="K193" s="201" t="b">
        <v>0</v>
      </c>
    </row>
    <row r="194" spans="2:11" ht="30" x14ac:dyDescent="0.2">
      <c r="B194" s="62"/>
      <c r="C194" s="18"/>
      <c r="D194" s="47" t="s">
        <v>290</v>
      </c>
      <c r="E194" s="56" t="s">
        <v>1180</v>
      </c>
      <c r="F194" s="353"/>
      <c r="G194" s="357"/>
      <c r="H194" s="358"/>
      <c r="I194" s="358"/>
      <c r="J194" s="359"/>
      <c r="K194" s="201" t="b">
        <v>1</v>
      </c>
    </row>
    <row r="195" spans="2:11" ht="31.25" customHeight="1" x14ac:dyDescent="0.2">
      <c r="B195" s="62"/>
      <c r="C195" s="18"/>
      <c r="D195" s="18" t="s">
        <v>291</v>
      </c>
      <c r="E195" s="55" t="s">
        <v>1181</v>
      </c>
      <c r="F195" s="353"/>
      <c r="G195" s="357"/>
      <c r="H195" s="358"/>
      <c r="I195" s="358"/>
      <c r="J195" s="359"/>
      <c r="K195" s="201" t="b">
        <v>0</v>
      </c>
    </row>
    <row r="196" spans="2:11" ht="30" customHeight="1" x14ac:dyDescent="0.2">
      <c r="B196" s="62"/>
      <c r="C196" s="18"/>
      <c r="D196" s="47" t="s">
        <v>292</v>
      </c>
      <c r="E196" s="56" t="s">
        <v>1182</v>
      </c>
      <c r="F196" s="353"/>
      <c r="G196" s="360"/>
      <c r="H196" s="361"/>
      <c r="I196" s="361"/>
      <c r="J196" s="362"/>
      <c r="K196" s="201" t="b">
        <v>0</v>
      </c>
    </row>
    <row r="197" spans="2:11" x14ac:dyDescent="0.2">
      <c r="B197" s="62"/>
      <c r="C197" s="18"/>
      <c r="D197" s="18"/>
      <c r="E197" s="55" t="s">
        <v>342</v>
      </c>
      <c r="F197" s="353"/>
      <c r="G197"/>
      <c r="H197"/>
      <c r="I197"/>
      <c r="J197"/>
    </row>
    <row r="198" spans="2:11" x14ac:dyDescent="0.2">
      <c r="B198" s="62"/>
      <c r="C198" s="18" t="s">
        <v>157</v>
      </c>
      <c r="D198" s="307" t="s">
        <v>1183</v>
      </c>
      <c r="E198" s="352"/>
      <c r="F198" s="353"/>
      <c r="G198" t="str">
        <f>C198</f>
        <v>Q2.32</v>
      </c>
      <c r="H198" t="s">
        <v>343</v>
      </c>
      <c r="I198"/>
      <c r="J198"/>
    </row>
    <row r="199" spans="2:11" x14ac:dyDescent="0.2">
      <c r="B199" s="62"/>
      <c r="C199" s="19" t="str">
        <f>IF(COUNTIF(K199:K202,TRUE)=0,"incomplete",IF(COUNTIF(K199:K202,TRUE)=1,"","inconsistent"))</f>
        <v/>
      </c>
      <c r="D199" s="18" t="s">
        <v>289</v>
      </c>
      <c r="E199" s="55" t="s">
        <v>1184</v>
      </c>
      <c r="F199" s="353"/>
      <c r="G199" s="354"/>
      <c r="H199" s="355"/>
      <c r="I199" s="355"/>
      <c r="J199" s="356"/>
      <c r="K199" s="201" t="b">
        <v>0</v>
      </c>
    </row>
    <row r="200" spans="2:11" ht="30" x14ac:dyDescent="0.2">
      <c r="B200" s="62"/>
      <c r="C200" s="18"/>
      <c r="D200" s="47" t="s">
        <v>290</v>
      </c>
      <c r="E200" s="56" t="s">
        <v>1185</v>
      </c>
      <c r="F200" s="353"/>
      <c r="G200" s="357"/>
      <c r="H200" s="358"/>
      <c r="I200" s="358"/>
      <c r="J200" s="359"/>
      <c r="K200" s="201" t="b">
        <v>0</v>
      </c>
    </row>
    <row r="201" spans="2:11" ht="30" x14ac:dyDescent="0.2">
      <c r="B201" s="62"/>
      <c r="C201" s="18"/>
      <c r="D201" s="18" t="s">
        <v>291</v>
      </c>
      <c r="E201" s="121" t="s">
        <v>1186</v>
      </c>
      <c r="F201" s="353"/>
      <c r="G201" s="357"/>
      <c r="H201" s="358"/>
      <c r="I201" s="358"/>
      <c r="J201" s="359"/>
      <c r="K201" s="201" t="b">
        <v>0</v>
      </c>
    </row>
    <row r="202" spans="2:11" ht="16" thickBot="1" x14ac:dyDescent="0.25">
      <c r="B202" s="64"/>
      <c r="C202" s="58"/>
      <c r="D202" s="59" t="s">
        <v>292</v>
      </c>
      <c r="E202" s="65" t="s">
        <v>1187</v>
      </c>
      <c r="F202" s="353"/>
      <c r="G202" s="360"/>
      <c r="H202" s="361"/>
      <c r="I202" s="361"/>
      <c r="J202" s="362"/>
      <c r="K202" s="201" t="b">
        <v>1</v>
      </c>
    </row>
    <row r="203" spans="2:11" ht="16" thickBot="1" x14ac:dyDescent="0.25"/>
    <row r="204" spans="2:11" x14ac:dyDescent="0.2">
      <c r="B204" s="61" t="s">
        <v>1188</v>
      </c>
      <c r="C204" s="50"/>
      <c r="D204" s="50"/>
      <c r="E204" s="66"/>
      <c r="F204" s="353" t="str">
        <f>B204</f>
        <v xml:space="preserve">Životní prostředí </v>
      </c>
      <c r="G204"/>
      <c r="H204"/>
      <c r="I204"/>
      <c r="J204"/>
    </row>
    <row r="205" spans="2:11" x14ac:dyDescent="0.2">
      <c r="B205" s="62"/>
      <c r="C205" s="18"/>
      <c r="D205" s="18"/>
      <c r="E205" s="55" t="s">
        <v>342</v>
      </c>
      <c r="F205" s="353"/>
      <c r="G205"/>
      <c r="H205"/>
      <c r="I205"/>
      <c r="J205"/>
    </row>
    <row r="206" spans="2:11" ht="32.25" customHeight="1" x14ac:dyDescent="0.2">
      <c r="B206" s="62"/>
      <c r="C206" s="18" t="s">
        <v>158</v>
      </c>
      <c r="D206" s="307" t="s">
        <v>1189</v>
      </c>
      <c r="E206" s="352"/>
      <c r="F206" s="353"/>
      <c r="G206" t="str">
        <f>C206</f>
        <v>Q2.33</v>
      </c>
      <c r="H206" t="s">
        <v>343</v>
      </c>
      <c r="I206"/>
      <c r="J206"/>
    </row>
    <row r="207" spans="2:11" ht="18.75" customHeight="1" x14ac:dyDescent="0.2">
      <c r="B207" s="62"/>
      <c r="C207" s="19" t="str">
        <f>IF(COUNTIF(K207:K210,TRUE)=0,"incomplete",IF(COUNTIF(K207:K210,TRUE)=1,"","inconsistent"))</f>
        <v/>
      </c>
      <c r="D207" s="18" t="s">
        <v>289</v>
      </c>
      <c r="E207" s="55" t="s">
        <v>1190</v>
      </c>
      <c r="F207" s="353"/>
      <c r="G207" s="354"/>
      <c r="H207" s="355"/>
      <c r="I207" s="355"/>
      <c r="J207" s="356"/>
      <c r="K207" s="201" t="b">
        <v>0</v>
      </c>
    </row>
    <row r="208" spans="2:11" x14ac:dyDescent="0.2">
      <c r="B208" s="62"/>
      <c r="C208" s="18"/>
      <c r="D208" s="47" t="s">
        <v>290</v>
      </c>
      <c r="E208" s="56" t="s">
        <v>1191</v>
      </c>
      <c r="F208" s="353"/>
      <c r="G208" s="357"/>
      <c r="H208" s="358"/>
      <c r="I208" s="358"/>
      <c r="J208" s="359"/>
      <c r="K208" s="201" t="b">
        <v>1</v>
      </c>
    </row>
    <row r="209" spans="2:11" ht="45" customHeight="1" x14ac:dyDescent="0.2">
      <c r="B209" s="62"/>
      <c r="C209" s="18"/>
      <c r="D209" s="18" t="s">
        <v>291</v>
      </c>
      <c r="E209" s="55" t="s">
        <v>1192</v>
      </c>
      <c r="F209" s="353"/>
      <c r="G209" s="357"/>
      <c r="H209" s="358"/>
      <c r="I209" s="358"/>
      <c r="J209" s="359"/>
      <c r="K209" s="201" t="b">
        <v>0</v>
      </c>
    </row>
    <row r="210" spans="2:11" x14ac:dyDescent="0.2">
      <c r="B210" s="62"/>
      <c r="C210" s="18"/>
      <c r="D210" s="47" t="s">
        <v>292</v>
      </c>
      <c r="E210" s="82" t="s">
        <v>1193</v>
      </c>
      <c r="F210" s="353"/>
      <c r="G210" s="360"/>
      <c r="H210" s="361"/>
      <c r="I210" s="361"/>
      <c r="J210" s="362"/>
      <c r="K210" s="201" t="b">
        <v>0</v>
      </c>
    </row>
    <row r="211" spans="2:11" x14ac:dyDescent="0.2">
      <c r="B211" s="62"/>
      <c r="C211" s="18"/>
      <c r="D211" s="18"/>
      <c r="E211" s="55" t="s">
        <v>342</v>
      </c>
      <c r="F211" s="353"/>
      <c r="G211"/>
      <c r="H211"/>
      <c r="I211"/>
      <c r="J211"/>
    </row>
    <row r="212" spans="2:11" x14ac:dyDescent="0.2">
      <c r="B212" s="62"/>
      <c r="C212" s="18" t="s">
        <v>159</v>
      </c>
      <c r="D212" s="307" t="s">
        <v>1194</v>
      </c>
      <c r="E212" s="352"/>
      <c r="F212" s="353"/>
      <c r="G212" t="str">
        <f>C212</f>
        <v>Q2.34</v>
      </c>
      <c r="H212" t="s">
        <v>343</v>
      </c>
      <c r="I212"/>
      <c r="J212"/>
    </row>
    <row r="213" spans="2:11" ht="30" x14ac:dyDescent="0.2">
      <c r="B213" s="62"/>
      <c r="C213" s="19" t="str">
        <f>IF(COUNTIF(K213:K216,TRUE)=0,"incomplete",IF(COUNTIF(K213:K216,TRUE)=1,"","inconsistent"))</f>
        <v/>
      </c>
      <c r="D213" s="18" t="s">
        <v>289</v>
      </c>
      <c r="E213" s="55" t="s">
        <v>1195</v>
      </c>
      <c r="F213" s="353"/>
      <c r="G213" s="354"/>
      <c r="H213" s="355"/>
      <c r="I213" s="355"/>
      <c r="J213" s="356"/>
      <c r="K213" s="201" t="b">
        <v>0</v>
      </c>
    </row>
    <row r="214" spans="2:11" x14ac:dyDescent="0.2">
      <c r="B214" s="62"/>
      <c r="C214" s="18"/>
      <c r="D214" s="47" t="s">
        <v>290</v>
      </c>
      <c r="E214" s="56" t="s">
        <v>1196</v>
      </c>
      <c r="F214" s="353"/>
      <c r="G214" s="357"/>
      <c r="H214" s="358"/>
      <c r="I214" s="358"/>
      <c r="J214" s="359"/>
      <c r="K214" s="201" t="b">
        <v>0</v>
      </c>
    </row>
    <row r="215" spans="2:11" ht="51" customHeight="1" x14ac:dyDescent="0.2">
      <c r="B215" s="62"/>
      <c r="C215" s="18"/>
      <c r="D215" s="18" t="s">
        <v>291</v>
      </c>
      <c r="E215" s="55" t="s">
        <v>1197</v>
      </c>
      <c r="F215" s="353"/>
      <c r="G215" s="357"/>
      <c r="H215" s="358"/>
      <c r="I215" s="358"/>
      <c r="J215" s="359"/>
      <c r="K215" s="201" t="b">
        <v>0</v>
      </c>
    </row>
    <row r="216" spans="2:11" ht="45" customHeight="1" x14ac:dyDescent="0.2">
      <c r="B216" s="62"/>
      <c r="C216" s="18"/>
      <c r="D216" s="47" t="s">
        <v>292</v>
      </c>
      <c r="E216" s="56" t="s">
        <v>1198</v>
      </c>
      <c r="F216" s="353"/>
      <c r="G216" s="360"/>
      <c r="H216" s="361"/>
      <c r="I216" s="361"/>
      <c r="J216" s="362"/>
      <c r="K216" s="201" t="b">
        <v>1</v>
      </c>
    </row>
    <row r="217" spans="2:11" x14ac:dyDescent="0.2">
      <c r="B217" s="62"/>
      <c r="C217" s="18"/>
      <c r="D217" s="18"/>
      <c r="E217" s="55" t="s">
        <v>342</v>
      </c>
      <c r="F217" s="353"/>
      <c r="G217"/>
      <c r="H217"/>
      <c r="I217"/>
      <c r="J217"/>
    </row>
    <row r="218" spans="2:11" x14ac:dyDescent="0.2">
      <c r="B218" s="62"/>
      <c r="C218" s="18" t="s">
        <v>160</v>
      </c>
      <c r="D218" s="307" t="s">
        <v>1199</v>
      </c>
      <c r="E218" s="352"/>
      <c r="F218" s="353"/>
      <c r="G218" t="str">
        <f>C218</f>
        <v>Q2.35</v>
      </c>
      <c r="H218" t="s">
        <v>343</v>
      </c>
      <c r="I218"/>
      <c r="J218"/>
    </row>
    <row r="219" spans="2:11" x14ac:dyDescent="0.2">
      <c r="B219" s="62"/>
      <c r="C219" s="19" t="str">
        <f>IF(COUNTIF(K219:K222,TRUE)=0,"incomplete",IF(COUNTIF(K219:K222,TRUE)=1,"","inconsistent"))</f>
        <v/>
      </c>
      <c r="D219" s="18" t="s">
        <v>289</v>
      </c>
      <c r="E219" s="55" t="s">
        <v>1200</v>
      </c>
      <c r="F219" s="353"/>
      <c r="G219" s="354"/>
      <c r="H219" s="355"/>
      <c r="I219" s="355"/>
      <c r="J219" s="356"/>
      <c r="K219" s="201" t="b">
        <v>0</v>
      </c>
    </row>
    <row r="220" spans="2:11" ht="30" x14ac:dyDescent="0.2">
      <c r="B220" s="62"/>
      <c r="C220" s="18"/>
      <c r="D220" s="47" t="s">
        <v>290</v>
      </c>
      <c r="E220" s="56" t="s">
        <v>1201</v>
      </c>
      <c r="F220" s="353"/>
      <c r="G220" s="357"/>
      <c r="H220" s="358"/>
      <c r="I220" s="358"/>
      <c r="J220" s="359"/>
      <c r="K220" s="201" t="b">
        <v>0</v>
      </c>
    </row>
    <row r="221" spans="2:11" ht="30" x14ac:dyDescent="0.2">
      <c r="B221" s="62"/>
      <c r="C221" s="18"/>
      <c r="D221" s="18" t="s">
        <v>291</v>
      </c>
      <c r="E221" s="55" t="s">
        <v>1202</v>
      </c>
      <c r="F221" s="353"/>
      <c r="G221" s="357"/>
      <c r="H221" s="358"/>
      <c r="I221" s="358"/>
      <c r="J221" s="359"/>
      <c r="K221" s="201" t="b">
        <v>1</v>
      </c>
    </row>
    <row r="222" spans="2:11" ht="45" x14ac:dyDescent="0.2">
      <c r="B222" s="62"/>
      <c r="C222" s="18"/>
      <c r="D222" s="47" t="s">
        <v>292</v>
      </c>
      <c r="E222" s="56" t="s">
        <v>1203</v>
      </c>
      <c r="F222" s="353"/>
      <c r="G222" s="360"/>
      <c r="H222" s="361"/>
      <c r="I222" s="361"/>
      <c r="J222" s="362"/>
      <c r="K222" s="201" t="b">
        <v>0</v>
      </c>
    </row>
    <row r="223" spans="2:11" x14ac:dyDescent="0.2">
      <c r="B223" s="62"/>
      <c r="C223" s="18"/>
      <c r="D223" s="18"/>
      <c r="E223" s="55" t="s">
        <v>342</v>
      </c>
      <c r="F223" s="353" t="str">
        <f>B204</f>
        <v xml:space="preserve">Životní prostředí </v>
      </c>
      <c r="G223"/>
      <c r="H223"/>
      <c r="I223"/>
      <c r="J223"/>
    </row>
    <row r="224" spans="2:11" x14ac:dyDescent="0.2">
      <c r="B224" s="62"/>
      <c r="C224" s="18" t="s">
        <v>161</v>
      </c>
      <c r="D224" s="307" t="s">
        <v>1204</v>
      </c>
      <c r="E224" s="352"/>
      <c r="F224" s="353"/>
      <c r="G224" t="str">
        <f>C224</f>
        <v>Q2.36</v>
      </c>
      <c r="H224" t="s">
        <v>343</v>
      </c>
      <c r="I224"/>
      <c r="J224"/>
    </row>
    <row r="225" spans="2:11" ht="30" customHeight="1" x14ac:dyDescent="0.2">
      <c r="B225" s="62"/>
      <c r="C225" s="19" t="str">
        <f>IF(COUNTIF(K225:K228,TRUE)=0,"incomplete",IF(COUNTIF(K225:K228,TRUE)=1,"","inconsistent"))</f>
        <v/>
      </c>
      <c r="D225" s="18" t="s">
        <v>289</v>
      </c>
      <c r="E225" s="55" t="s">
        <v>1205</v>
      </c>
      <c r="F225" s="353"/>
      <c r="G225" s="354"/>
      <c r="H225" s="355"/>
      <c r="I225" s="355"/>
      <c r="J225" s="356"/>
      <c r="K225" s="201" t="b">
        <v>0</v>
      </c>
    </row>
    <row r="226" spans="2:11" ht="45" customHeight="1" x14ac:dyDescent="0.2">
      <c r="B226" s="62"/>
      <c r="C226" s="18"/>
      <c r="D226" s="47" t="s">
        <v>290</v>
      </c>
      <c r="E226" s="56" t="s">
        <v>1206</v>
      </c>
      <c r="F226" s="353"/>
      <c r="G226" s="357"/>
      <c r="H226" s="358"/>
      <c r="I226" s="358"/>
      <c r="J226" s="359"/>
      <c r="K226" s="201" t="b">
        <v>1</v>
      </c>
    </row>
    <row r="227" spans="2:11" ht="30" x14ac:dyDescent="0.2">
      <c r="B227" s="62"/>
      <c r="C227" s="18"/>
      <c r="D227" s="18" t="s">
        <v>291</v>
      </c>
      <c r="E227" s="55" t="s">
        <v>1207</v>
      </c>
      <c r="F227" s="353"/>
      <c r="G227" s="357"/>
      <c r="H227" s="358"/>
      <c r="I227" s="358"/>
      <c r="J227" s="359"/>
      <c r="K227" s="201" t="b">
        <v>0</v>
      </c>
    </row>
    <row r="228" spans="2:11" ht="30" x14ac:dyDescent="0.2">
      <c r="B228" s="62"/>
      <c r="C228" s="18"/>
      <c r="D228" s="47" t="s">
        <v>292</v>
      </c>
      <c r="E228" s="56" t="s">
        <v>1208</v>
      </c>
      <c r="F228" s="353"/>
      <c r="G228" s="360"/>
      <c r="H228" s="361"/>
      <c r="I228" s="361"/>
      <c r="J228" s="362"/>
      <c r="K228" s="201" t="b">
        <v>0</v>
      </c>
    </row>
    <row r="229" spans="2:11" x14ac:dyDescent="0.2">
      <c r="B229" s="62"/>
      <c r="C229" s="18"/>
      <c r="D229" s="18"/>
      <c r="E229" s="55" t="s">
        <v>342</v>
      </c>
      <c r="F229" s="353"/>
      <c r="G229"/>
      <c r="H229"/>
      <c r="I229"/>
      <c r="J229"/>
    </row>
    <row r="230" spans="2:11" x14ac:dyDescent="0.2">
      <c r="B230" s="62"/>
      <c r="C230" s="18" t="s">
        <v>162</v>
      </c>
      <c r="D230" s="307" t="s">
        <v>1209</v>
      </c>
      <c r="E230" s="352"/>
      <c r="F230" s="353"/>
      <c r="G230" t="str">
        <f>C230</f>
        <v>Q2.37</v>
      </c>
      <c r="H230" t="s">
        <v>343</v>
      </c>
      <c r="I230"/>
      <c r="J230"/>
    </row>
    <row r="231" spans="2:11" ht="18.75" customHeight="1" x14ac:dyDescent="0.2">
      <c r="B231" s="62"/>
      <c r="C231" s="19" t="str">
        <f>IF(COUNTIF(K231:K234,TRUE)=0,"incomplete",IF(COUNTIF(K231:K234,TRUE)=1,"","inconsistent"))</f>
        <v/>
      </c>
      <c r="D231" s="18" t="s">
        <v>289</v>
      </c>
      <c r="E231" s="55" t="s">
        <v>1210</v>
      </c>
      <c r="F231" s="353"/>
      <c r="G231" s="354"/>
      <c r="H231" s="355"/>
      <c r="I231" s="355"/>
      <c r="J231" s="356"/>
      <c r="K231" s="201" t="b">
        <v>0</v>
      </c>
    </row>
    <row r="232" spans="2:11" ht="45" x14ac:dyDescent="0.2">
      <c r="B232" s="62"/>
      <c r="C232" s="18"/>
      <c r="D232" s="47" t="s">
        <v>290</v>
      </c>
      <c r="E232" s="56" t="s">
        <v>1211</v>
      </c>
      <c r="F232" s="353"/>
      <c r="G232" s="357"/>
      <c r="H232" s="358"/>
      <c r="I232" s="358"/>
      <c r="J232" s="359"/>
      <c r="K232" s="201" t="b">
        <v>1</v>
      </c>
    </row>
    <row r="233" spans="2:11" ht="45" customHeight="1" x14ac:dyDescent="0.2">
      <c r="B233" s="62"/>
      <c r="C233" s="18"/>
      <c r="D233" s="18" t="s">
        <v>291</v>
      </c>
      <c r="E233" s="55" t="s">
        <v>1212</v>
      </c>
      <c r="F233" s="353"/>
      <c r="G233" s="357"/>
      <c r="H233" s="358"/>
      <c r="I233" s="358"/>
      <c r="J233" s="359"/>
      <c r="K233" s="201" t="b">
        <v>0</v>
      </c>
    </row>
    <row r="234" spans="2:11" ht="30" x14ac:dyDescent="0.2">
      <c r="B234" s="62"/>
      <c r="C234" s="18"/>
      <c r="D234" s="47" t="s">
        <v>292</v>
      </c>
      <c r="E234" s="56" t="s">
        <v>1213</v>
      </c>
      <c r="F234" s="353"/>
      <c r="G234" s="360"/>
      <c r="H234" s="361"/>
      <c r="I234" s="361"/>
      <c r="J234" s="362"/>
      <c r="K234" s="201" t="b">
        <v>0</v>
      </c>
    </row>
    <row r="235" spans="2:11" x14ac:dyDescent="0.2">
      <c r="B235" s="62"/>
      <c r="C235" s="18"/>
      <c r="D235" s="18"/>
      <c r="E235" s="55" t="s">
        <v>342</v>
      </c>
      <c r="F235" s="353"/>
      <c r="G235"/>
      <c r="H235"/>
      <c r="I235"/>
      <c r="J235"/>
    </row>
    <row r="236" spans="2:11" x14ac:dyDescent="0.2">
      <c r="B236" s="62"/>
      <c r="C236" s="18" t="s">
        <v>163</v>
      </c>
      <c r="D236" s="307" t="s">
        <v>1214</v>
      </c>
      <c r="E236" s="352"/>
      <c r="F236" s="353"/>
      <c r="G236" t="str">
        <f>C236</f>
        <v>Q2.38</v>
      </c>
      <c r="H236" t="s">
        <v>343</v>
      </c>
      <c r="I236"/>
      <c r="J236"/>
    </row>
    <row r="237" spans="2:11" x14ac:dyDescent="0.2">
      <c r="B237" s="62"/>
      <c r="C237" s="19" t="str">
        <f>IF(COUNTIF(K237:K240,TRUE)=0,"incomplete",IF(COUNTIF(K237:K240,TRUE)=1,"","inconsistent"))</f>
        <v/>
      </c>
      <c r="D237" s="18" t="s">
        <v>289</v>
      </c>
      <c r="E237" s="55" t="s">
        <v>1215</v>
      </c>
      <c r="F237" s="353"/>
      <c r="G237" s="354"/>
      <c r="H237" s="355"/>
      <c r="I237" s="355"/>
      <c r="J237" s="356"/>
      <c r="K237" s="201" t="b">
        <v>0</v>
      </c>
    </row>
    <row r="238" spans="2:11" x14ac:dyDescent="0.2">
      <c r="B238" s="62"/>
      <c r="C238" s="18"/>
      <c r="D238" s="47" t="s">
        <v>290</v>
      </c>
      <c r="E238" s="56" t="s">
        <v>1216</v>
      </c>
      <c r="F238" s="353"/>
      <c r="G238" s="357"/>
      <c r="H238" s="358"/>
      <c r="I238" s="358"/>
      <c r="J238" s="359"/>
      <c r="K238" s="201" t="b">
        <v>0</v>
      </c>
    </row>
    <row r="239" spans="2:11" ht="30" x14ac:dyDescent="0.2">
      <c r="B239" s="62"/>
      <c r="C239" s="18"/>
      <c r="D239" s="18" t="s">
        <v>291</v>
      </c>
      <c r="E239" s="55" t="s">
        <v>1217</v>
      </c>
      <c r="F239" s="353"/>
      <c r="G239" s="357"/>
      <c r="H239" s="358"/>
      <c r="I239" s="358"/>
      <c r="J239" s="359"/>
      <c r="K239" s="201" t="b">
        <v>1</v>
      </c>
    </row>
    <row r="240" spans="2:11" ht="30" customHeight="1" x14ac:dyDescent="0.2">
      <c r="B240" s="62"/>
      <c r="C240" s="18"/>
      <c r="D240" s="47" t="s">
        <v>292</v>
      </c>
      <c r="E240" s="82" t="s">
        <v>1218</v>
      </c>
      <c r="F240" s="353"/>
      <c r="G240" s="360"/>
      <c r="H240" s="361"/>
      <c r="I240" s="361"/>
      <c r="J240" s="362"/>
      <c r="K240" s="201" t="b">
        <v>0</v>
      </c>
    </row>
    <row r="241" spans="2:11" x14ac:dyDescent="0.2">
      <c r="B241" s="62"/>
      <c r="C241" s="18"/>
      <c r="D241" s="18"/>
      <c r="E241" s="55" t="s">
        <v>342</v>
      </c>
      <c r="F241" s="353"/>
      <c r="G241"/>
      <c r="H241"/>
      <c r="I241"/>
      <c r="J241"/>
    </row>
    <row r="242" spans="2:11" x14ac:dyDescent="0.2">
      <c r="B242" s="62"/>
      <c r="C242" s="18" t="s">
        <v>164</v>
      </c>
      <c r="D242" s="307" t="s">
        <v>1219</v>
      </c>
      <c r="E242" s="352"/>
      <c r="F242" s="353"/>
      <c r="G242" t="str">
        <f>C242</f>
        <v>Q2.39</v>
      </c>
      <c r="H242" t="s">
        <v>343</v>
      </c>
      <c r="I242"/>
      <c r="J242"/>
    </row>
    <row r="243" spans="2:11" x14ac:dyDescent="0.2">
      <c r="B243" s="62"/>
      <c r="C243" s="19" t="str">
        <f>IF(COUNTIF(K243:K246,TRUE)=0,"incomplete",IF(COUNTIF(K243:K246,TRUE)=1,"","inconsistent"))</f>
        <v/>
      </c>
      <c r="D243" s="18" t="s">
        <v>289</v>
      </c>
      <c r="E243" s="55" t="s">
        <v>1220</v>
      </c>
      <c r="F243" s="353"/>
      <c r="G243" s="354"/>
      <c r="H243" s="355"/>
      <c r="I243" s="355"/>
      <c r="J243" s="356"/>
      <c r="K243" s="201" t="b">
        <v>0</v>
      </c>
    </row>
    <row r="244" spans="2:11" ht="60" customHeight="1" x14ac:dyDescent="0.2">
      <c r="B244" s="62"/>
      <c r="C244" s="18"/>
      <c r="D244" s="47" t="s">
        <v>290</v>
      </c>
      <c r="E244" s="56" t="s">
        <v>1221</v>
      </c>
      <c r="F244" s="353"/>
      <c r="G244" s="357"/>
      <c r="H244" s="358"/>
      <c r="I244" s="358"/>
      <c r="J244" s="359"/>
      <c r="K244" s="201" t="b">
        <v>0</v>
      </c>
    </row>
    <row r="245" spans="2:11" x14ac:dyDescent="0.2">
      <c r="B245" s="62"/>
      <c r="C245" s="18"/>
      <c r="D245" s="18" t="s">
        <v>291</v>
      </c>
      <c r="E245" s="55" t="s">
        <v>1222</v>
      </c>
      <c r="F245" s="353"/>
      <c r="G245" s="357"/>
      <c r="H245" s="358"/>
      <c r="I245" s="358"/>
      <c r="J245" s="359"/>
      <c r="K245" s="201" t="b">
        <v>1</v>
      </c>
    </row>
    <row r="246" spans="2:11" x14ac:dyDescent="0.2">
      <c r="B246" s="62"/>
      <c r="C246" s="18"/>
      <c r="D246" s="47" t="s">
        <v>292</v>
      </c>
      <c r="E246" s="56" t="s">
        <v>1223</v>
      </c>
      <c r="F246" s="353"/>
      <c r="G246" s="360"/>
      <c r="H246" s="361"/>
      <c r="I246" s="361"/>
      <c r="J246" s="362"/>
      <c r="K246" s="201" t="b">
        <v>0</v>
      </c>
    </row>
    <row r="247" spans="2:11" x14ac:dyDescent="0.2">
      <c r="B247" s="62"/>
      <c r="C247" s="18"/>
      <c r="D247" s="18"/>
      <c r="E247" s="55" t="s">
        <v>342</v>
      </c>
      <c r="F247" s="353" t="str">
        <f>B204</f>
        <v xml:space="preserve">Životní prostředí </v>
      </c>
      <c r="G247"/>
      <c r="H247"/>
      <c r="I247"/>
      <c r="J247"/>
    </row>
    <row r="248" spans="2:11" x14ac:dyDescent="0.2">
      <c r="B248" s="62"/>
      <c r="C248" s="18" t="s">
        <v>165</v>
      </c>
      <c r="D248" s="307" t="s">
        <v>1224</v>
      </c>
      <c r="E248" s="352"/>
      <c r="F248" s="353"/>
      <c r="G248" t="str">
        <f>C248</f>
        <v>Q2.40</v>
      </c>
      <c r="H248" t="s">
        <v>343</v>
      </c>
      <c r="I248"/>
      <c r="J248"/>
    </row>
    <row r="249" spans="2:11" x14ac:dyDescent="0.2">
      <c r="B249" s="62"/>
      <c r="C249" s="19" t="str">
        <f>IF(COUNTIF(K249:K252,TRUE)=0,"incomplete",IF(COUNTIF(K249:K252,TRUE)=1,"","inconsistent"))</f>
        <v/>
      </c>
      <c r="D249" s="18" t="s">
        <v>289</v>
      </c>
      <c r="E249" s="55" t="s">
        <v>1225</v>
      </c>
      <c r="F249" s="353"/>
      <c r="G249" s="354"/>
      <c r="H249" s="355"/>
      <c r="I249" s="355"/>
      <c r="J249" s="356"/>
      <c r="K249" s="201" t="b">
        <v>0</v>
      </c>
    </row>
    <row r="250" spans="2:11" ht="60" customHeight="1" x14ac:dyDescent="0.2">
      <c r="B250" s="62"/>
      <c r="C250" s="18"/>
      <c r="D250" s="47" t="s">
        <v>290</v>
      </c>
      <c r="E250" s="56" t="s">
        <v>1226</v>
      </c>
      <c r="F250" s="353"/>
      <c r="G250" s="357"/>
      <c r="H250" s="358"/>
      <c r="I250" s="358"/>
      <c r="J250" s="359"/>
      <c r="K250" s="201" t="b">
        <v>0</v>
      </c>
    </row>
    <row r="251" spans="2:11" x14ac:dyDescent="0.2">
      <c r="B251" s="62"/>
      <c r="C251" s="18"/>
      <c r="D251" s="18" t="s">
        <v>291</v>
      </c>
      <c r="E251" s="55" t="s">
        <v>1222</v>
      </c>
      <c r="F251" s="353"/>
      <c r="G251" s="357"/>
      <c r="H251" s="358"/>
      <c r="I251" s="358"/>
      <c r="J251" s="359"/>
      <c r="K251" s="201" t="b">
        <v>1</v>
      </c>
    </row>
    <row r="252" spans="2:11" x14ac:dyDescent="0.2">
      <c r="B252" s="62"/>
      <c r="C252" s="18"/>
      <c r="D252" s="47" t="s">
        <v>292</v>
      </c>
      <c r="E252" s="56" t="s">
        <v>1223</v>
      </c>
      <c r="F252" s="353"/>
      <c r="G252" s="360"/>
      <c r="H252" s="361"/>
      <c r="I252" s="361"/>
      <c r="J252" s="362"/>
      <c r="K252" s="201" t="b">
        <v>0</v>
      </c>
    </row>
    <row r="253" spans="2:11" x14ac:dyDescent="0.2">
      <c r="B253" s="62"/>
      <c r="C253" s="18"/>
      <c r="D253" s="18"/>
      <c r="E253" s="55" t="s">
        <v>342</v>
      </c>
      <c r="F253" s="353"/>
      <c r="G253"/>
      <c r="H253"/>
      <c r="I253"/>
      <c r="J253"/>
    </row>
    <row r="254" spans="2:11" x14ac:dyDescent="0.2">
      <c r="B254" s="62"/>
      <c r="C254" s="18" t="s">
        <v>166</v>
      </c>
      <c r="D254" s="307" t="s">
        <v>1227</v>
      </c>
      <c r="E254" s="352"/>
      <c r="F254" s="353"/>
      <c r="G254" t="str">
        <f>C254</f>
        <v>Q2.41</v>
      </c>
      <c r="H254" t="s">
        <v>343</v>
      </c>
      <c r="I254"/>
      <c r="J254"/>
    </row>
    <row r="255" spans="2:11" x14ac:dyDescent="0.2">
      <c r="B255" s="62"/>
      <c r="C255" s="19" t="str">
        <f>IF(COUNTIF(K255:K258,TRUE)=0,"incomplete",IF(COUNTIF(K255:K258,TRUE)=1,"","inconsistent"))</f>
        <v/>
      </c>
      <c r="D255" s="18" t="s">
        <v>289</v>
      </c>
      <c r="E255" s="55" t="s">
        <v>1228</v>
      </c>
      <c r="F255" s="353"/>
      <c r="G255" s="354"/>
      <c r="H255" s="355"/>
      <c r="I255" s="355"/>
      <c r="J255" s="356"/>
      <c r="K255" s="201" t="b">
        <v>0</v>
      </c>
    </row>
    <row r="256" spans="2:11" ht="30" x14ac:dyDescent="0.2">
      <c r="B256" s="62"/>
      <c r="C256" s="18"/>
      <c r="D256" s="47" t="s">
        <v>290</v>
      </c>
      <c r="E256" s="56" t="s">
        <v>1229</v>
      </c>
      <c r="F256" s="353"/>
      <c r="G256" s="357"/>
      <c r="H256" s="358"/>
      <c r="I256" s="358"/>
      <c r="J256" s="359"/>
      <c r="K256" s="201" t="b">
        <v>1</v>
      </c>
    </row>
    <row r="257" spans="2:11" ht="30" x14ac:dyDescent="0.2">
      <c r="B257" s="62"/>
      <c r="C257" s="18"/>
      <c r="D257" s="18" t="s">
        <v>291</v>
      </c>
      <c r="E257" s="55" t="s">
        <v>1230</v>
      </c>
      <c r="F257" s="353"/>
      <c r="G257" s="357"/>
      <c r="H257" s="358"/>
      <c r="I257" s="358"/>
      <c r="J257" s="359"/>
      <c r="K257" s="201" t="b">
        <v>0</v>
      </c>
    </row>
    <row r="258" spans="2:11" x14ac:dyDescent="0.2">
      <c r="B258" s="62"/>
      <c r="C258" s="18"/>
      <c r="D258" s="47" t="s">
        <v>292</v>
      </c>
      <c r="E258" s="56" t="s">
        <v>1231</v>
      </c>
      <c r="F258" s="353"/>
      <c r="G258" s="360"/>
      <c r="H258" s="361"/>
      <c r="I258" s="361"/>
      <c r="J258" s="362"/>
      <c r="K258" s="201" t="b">
        <v>0</v>
      </c>
    </row>
    <row r="259" spans="2:11" x14ac:dyDescent="0.2">
      <c r="B259" s="62"/>
      <c r="C259" s="18"/>
      <c r="D259" s="18"/>
      <c r="E259" s="55" t="s">
        <v>342</v>
      </c>
      <c r="F259" s="353"/>
      <c r="G259"/>
      <c r="H259"/>
      <c r="I259"/>
      <c r="J259"/>
    </row>
    <row r="260" spans="2:11" x14ac:dyDescent="0.2">
      <c r="B260" s="62"/>
      <c r="C260" s="18" t="s">
        <v>167</v>
      </c>
      <c r="D260" s="307" t="s">
        <v>1232</v>
      </c>
      <c r="E260" s="352"/>
      <c r="F260" s="353"/>
      <c r="G260" t="str">
        <f>C260</f>
        <v>Q2.42</v>
      </c>
      <c r="H260" t="s">
        <v>343</v>
      </c>
      <c r="I260"/>
      <c r="J260"/>
    </row>
    <row r="261" spans="2:11" x14ac:dyDescent="0.2">
      <c r="B261" s="62"/>
      <c r="C261" s="19" t="str">
        <f>IF(COUNTIF(K261:K264,TRUE)=0,"incomplete",IF(COUNTIF(K261:K264,TRUE)=1,"","inconsistent"))</f>
        <v/>
      </c>
      <c r="D261" s="18" t="s">
        <v>289</v>
      </c>
      <c r="E261" s="55" t="s">
        <v>1233</v>
      </c>
      <c r="F261" s="353"/>
      <c r="G261" s="354"/>
      <c r="H261" s="355"/>
      <c r="I261" s="355"/>
      <c r="J261" s="356"/>
      <c r="K261" s="201" t="b">
        <v>0</v>
      </c>
    </row>
    <row r="262" spans="2:11" ht="36" customHeight="1" x14ac:dyDescent="0.2">
      <c r="B262" s="62"/>
      <c r="C262" s="18"/>
      <c r="D262" s="47" t="s">
        <v>290</v>
      </c>
      <c r="E262" s="56" t="s">
        <v>1234</v>
      </c>
      <c r="F262" s="353"/>
      <c r="G262" s="357"/>
      <c r="H262" s="358"/>
      <c r="I262" s="358"/>
      <c r="J262" s="359"/>
      <c r="K262" s="201" t="b">
        <v>1</v>
      </c>
    </row>
    <row r="263" spans="2:11" x14ac:dyDescent="0.2">
      <c r="B263" s="62"/>
      <c r="C263" s="18"/>
      <c r="D263" s="18" t="s">
        <v>291</v>
      </c>
      <c r="E263" s="55" t="s">
        <v>1235</v>
      </c>
      <c r="F263" s="353"/>
      <c r="G263" s="357"/>
      <c r="H263" s="358"/>
      <c r="I263" s="358"/>
      <c r="J263" s="359"/>
      <c r="K263" s="201" t="b">
        <v>0</v>
      </c>
    </row>
    <row r="264" spans="2:11" ht="45" customHeight="1" x14ac:dyDescent="0.2">
      <c r="B264" s="62"/>
      <c r="C264" s="18"/>
      <c r="D264" s="47" t="s">
        <v>292</v>
      </c>
      <c r="E264" s="56" t="s">
        <v>1236</v>
      </c>
      <c r="F264" s="353"/>
      <c r="G264" s="360"/>
      <c r="H264" s="361"/>
      <c r="I264" s="361"/>
      <c r="J264" s="362"/>
      <c r="K264" s="201" t="b">
        <v>0</v>
      </c>
    </row>
    <row r="265" spans="2:11" x14ac:dyDescent="0.2">
      <c r="B265" s="62"/>
      <c r="C265" s="18"/>
      <c r="D265" s="18"/>
      <c r="E265" s="55" t="s">
        <v>342</v>
      </c>
      <c r="F265" s="353"/>
      <c r="G265"/>
      <c r="H265"/>
      <c r="I265"/>
      <c r="J265"/>
    </row>
    <row r="266" spans="2:11" ht="35.25" customHeight="1" x14ac:dyDescent="0.2">
      <c r="B266" s="62"/>
      <c r="C266" s="18" t="s">
        <v>168</v>
      </c>
      <c r="D266" s="307" t="s">
        <v>1237</v>
      </c>
      <c r="E266" s="352"/>
      <c r="F266" s="353"/>
      <c r="G266" t="str">
        <f>C266</f>
        <v>Q2.43</v>
      </c>
      <c r="H266" t="s">
        <v>343</v>
      </c>
      <c r="I266"/>
      <c r="J266"/>
    </row>
    <row r="267" spans="2:11" x14ac:dyDescent="0.2">
      <c r="B267" s="62"/>
      <c r="C267" s="19" t="str">
        <f>IF(COUNTIF(K267:K270,TRUE)=0,"incomplete",IF(COUNTIF(K267:K270,TRUE)=1,"","inconsistent"))</f>
        <v/>
      </c>
      <c r="D267" s="18" t="s">
        <v>289</v>
      </c>
      <c r="E267" s="55" t="s">
        <v>1238</v>
      </c>
      <c r="F267" s="353"/>
      <c r="G267" s="354"/>
      <c r="H267" s="355"/>
      <c r="I267" s="355"/>
      <c r="J267" s="356"/>
      <c r="K267" s="201" t="b">
        <v>0</v>
      </c>
    </row>
    <row r="268" spans="2:11" ht="60" x14ac:dyDescent="0.2">
      <c r="B268" s="62"/>
      <c r="C268" s="18"/>
      <c r="D268" s="47" t="s">
        <v>290</v>
      </c>
      <c r="E268" s="56" t="s">
        <v>1239</v>
      </c>
      <c r="F268" s="353"/>
      <c r="G268" s="357"/>
      <c r="H268" s="358"/>
      <c r="I268" s="358"/>
      <c r="J268" s="359"/>
      <c r="K268" s="201" t="b">
        <v>0</v>
      </c>
    </row>
    <row r="269" spans="2:11" ht="45" x14ac:dyDescent="0.2">
      <c r="B269" s="62"/>
      <c r="C269" s="18"/>
      <c r="D269" s="18" t="s">
        <v>291</v>
      </c>
      <c r="E269" s="55" t="s">
        <v>1240</v>
      </c>
      <c r="F269" s="353"/>
      <c r="G269" s="357"/>
      <c r="H269" s="358"/>
      <c r="I269" s="358"/>
      <c r="J269" s="359"/>
      <c r="K269" s="201" t="b">
        <v>1</v>
      </c>
    </row>
    <row r="270" spans="2:11" ht="45" x14ac:dyDescent="0.2">
      <c r="B270" s="62"/>
      <c r="C270" s="18"/>
      <c r="D270" s="47" t="s">
        <v>292</v>
      </c>
      <c r="E270" s="56" t="s">
        <v>1241</v>
      </c>
      <c r="F270" s="353"/>
      <c r="G270" s="360"/>
      <c r="H270" s="361"/>
      <c r="I270" s="361"/>
      <c r="J270" s="362"/>
      <c r="K270" s="201" t="b">
        <v>0</v>
      </c>
    </row>
    <row r="271" spans="2:11" x14ac:dyDescent="0.2">
      <c r="B271" s="62"/>
      <c r="C271" s="18"/>
      <c r="D271" s="18"/>
      <c r="E271" s="55" t="s">
        <v>342</v>
      </c>
      <c r="F271" s="353" t="str">
        <f>B204</f>
        <v xml:space="preserve">Životní prostředí </v>
      </c>
      <c r="G271"/>
      <c r="H271"/>
      <c r="I271"/>
      <c r="J271"/>
    </row>
    <row r="272" spans="2:11" ht="33" customHeight="1" x14ac:dyDescent="0.2">
      <c r="B272" s="62"/>
      <c r="C272" s="18" t="s">
        <v>169</v>
      </c>
      <c r="D272" s="307" t="s">
        <v>1242</v>
      </c>
      <c r="E272" s="352"/>
      <c r="F272" s="353"/>
      <c r="G272" t="str">
        <f>C272</f>
        <v>Q2.44</v>
      </c>
      <c r="H272" t="s">
        <v>343</v>
      </c>
      <c r="I272"/>
      <c r="J272"/>
    </row>
    <row r="273" spans="2:11" ht="30" x14ac:dyDescent="0.2">
      <c r="B273" s="62"/>
      <c r="C273" s="19" t="str">
        <f>IF(COUNTIF(K273:K276,TRUE)=0,"incomplete",IF(COUNTIF(K273:K276,TRUE)=1,"","inconsistent"))</f>
        <v/>
      </c>
      <c r="D273" s="18" t="s">
        <v>289</v>
      </c>
      <c r="E273" s="55" t="s">
        <v>1243</v>
      </c>
      <c r="F273" s="353"/>
      <c r="G273" s="354"/>
      <c r="H273" s="355"/>
      <c r="I273" s="355"/>
      <c r="J273" s="356"/>
      <c r="K273" s="201" t="b">
        <v>0</v>
      </c>
    </row>
    <row r="274" spans="2:11" ht="30" x14ac:dyDescent="0.2">
      <c r="B274" s="62"/>
      <c r="C274" s="18"/>
      <c r="D274" s="47" t="s">
        <v>290</v>
      </c>
      <c r="E274" s="56" t="s">
        <v>1244</v>
      </c>
      <c r="F274" s="353"/>
      <c r="G274" s="357"/>
      <c r="H274" s="358"/>
      <c r="I274" s="358"/>
      <c r="J274" s="359"/>
      <c r="K274" s="201" t="b">
        <v>0</v>
      </c>
    </row>
    <row r="275" spans="2:11" ht="75" customHeight="1" x14ac:dyDescent="0.2">
      <c r="B275" s="62"/>
      <c r="C275" s="18"/>
      <c r="D275" s="18" t="s">
        <v>291</v>
      </c>
      <c r="E275" s="55" t="s">
        <v>1245</v>
      </c>
      <c r="F275" s="353"/>
      <c r="G275" s="357"/>
      <c r="H275" s="358"/>
      <c r="I275" s="358"/>
      <c r="J275" s="359"/>
      <c r="K275" s="201" t="b">
        <v>1</v>
      </c>
    </row>
    <row r="276" spans="2:11" x14ac:dyDescent="0.2">
      <c r="B276" s="62"/>
      <c r="C276" s="18"/>
      <c r="D276" s="47" t="s">
        <v>292</v>
      </c>
      <c r="E276" s="56" t="s">
        <v>1246</v>
      </c>
      <c r="F276" s="353"/>
      <c r="G276" s="360"/>
      <c r="H276" s="361"/>
      <c r="I276" s="361"/>
      <c r="J276" s="362"/>
      <c r="K276" s="201" t="b">
        <v>0</v>
      </c>
    </row>
    <row r="277" spans="2:11" x14ac:dyDescent="0.2">
      <c r="B277" s="62"/>
      <c r="C277" s="18"/>
      <c r="D277" s="18"/>
      <c r="E277" s="55" t="s">
        <v>342</v>
      </c>
      <c r="F277" s="353"/>
      <c r="G277"/>
      <c r="H277"/>
      <c r="I277"/>
      <c r="J277"/>
    </row>
    <row r="278" spans="2:11" ht="29.25" customHeight="1" x14ac:dyDescent="0.2">
      <c r="B278" s="62"/>
      <c r="C278" s="18" t="s">
        <v>170</v>
      </c>
      <c r="D278" s="307" t="s">
        <v>1247</v>
      </c>
      <c r="E278" s="352"/>
      <c r="F278" s="353"/>
      <c r="G278" t="str">
        <f>C278</f>
        <v>Q2.45</v>
      </c>
      <c r="H278" t="s">
        <v>343</v>
      </c>
      <c r="I278"/>
      <c r="J278"/>
    </row>
    <row r="279" spans="2:11" ht="31.5" customHeight="1" x14ac:dyDescent="0.2">
      <c r="B279" s="62"/>
      <c r="C279" s="19" t="str">
        <f>IF(COUNTIF(K279:K282,TRUE)=0,"incomplete",IF(COUNTIF(K279:K282,TRUE)=1,"","inconsistent"))</f>
        <v/>
      </c>
      <c r="D279" s="18" t="s">
        <v>289</v>
      </c>
      <c r="E279" s="55" t="s">
        <v>1248</v>
      </c>
      <c r="F279" s="353"/>
      <c r="G279" s="354"/>
      <c r="H279" s="355"/>
      <c r="I279" s="355"/>
      <c r="J279" s="356"/>
      <c r="K279" s="201" t="b">
        <v>1</v>
      </c>
    </row>
    <row r="280" spans="2:11" x14ac:dyDescent="0.2">
      <c r="B280" s="62"/>
      <c r="C280" s="18"/>
      <c r="D280" s="47" t="s">
        <v>290</v>
      </c>
      <c r="E280" s="56" t="s">
        <v>1249</v>
      </c>
      <c r="F280" s="353"/>
      <c r="G280" s="357"/>
      <c r="H280" s="358"/>
      <c r="I280" s="358"/>
      <c r="J280" s="359"/>
      <c r="K280" s="201" t="b">
        <v>0</v>
      </c>
    </row>
    <row r="281" spans="2:11" ht="45" customHeight="1" x14ac:dyDescent="0.2">
      <c r="B281" s="62"/>
      <c r="C281" s="18"/>
      <c r="D281" s="18" t="s">
        <v>291</v>
      </c>
      <c r="E281" s="55" t="s">
        <v>1250</v>
      </c>
      <c r="F281" s="353"/>
      <c r="G281" s="357"/>
      <c r="H281" s="358"/>
      <c r="I281" s="358"/>
      <c r="J281" s="359"/>
      <c r="K281" s="201" t="b">
        <v>0</v>
      </c>
    </row>
    <row r="282" spans="2:11" ht="60.75" customHeight="1" thickBot="1" x14ac:dyDescent="0.25">
      <c r="B282" s="64"/>
      <c r="C282" s="58"/>
      <c r="D282" s="59" t="s">
        <v>292</v>
      </c>
      <c r="E282" s="65" t="s">
        <v>1251</v>
      </c>
      <c r="F282" s="353"/>
      <c r="G282" s="360"/>
      <c r="H282" s="361"/>
      <c r="I282" s="361"/>
      <c r="J282" s="362"/>
      <c r="K282" s="201" t="b">
        <v>0</v>
      </c>
    </row>
  </sheetData>
  <sheetProtection algorithmName="SHA-512" hashValue="F0cT83xo+IzBm1DWR0rV71i9sOnMlvsQiJc3fAsrKtkVXNDigl0gek+pXVkdHADgf49VJ628haNGgXCyik473g==" saltValue="opgGzlITBBl/Emezr8Vxsg==" spinCount="100000" sheet="1" objects="1" scenarios="1"/>
  <mergeCells count="97">
    <mergeCell ref="G279:J282"/>
    <mergeCell ref="G249:J252"/>
    <mergeCell ref="G255:J258"/>
    <mergeCell ref="G261:J264"/>
    <mergeCell ref="G267:J270"/>
    <mergeCell ref="G273:J276"/>
    <mergeCell ref="G219:J222"/>
    <mergeCell ref="G225:J228"/>
    <mergeCell ref="G231:J234"/>
    <mergeCell ref="G237:J240"/>
    <mergeCell ref="G243:J246"/>
    <mergeCell ref="G193:J196"/>
    <mergeCell ref="G199:J202"/>
    <mergeCell ref="G207:J210"/>
    <mergeCell ref="G213:J216"/>
    <mergeCell ref="G161:J164"/>
    <mergeCell ref="G169:J172"/>
    <mergeCell ref="G175:J178"/>
    <mergeCell ref="G181:J184"/>
    <mergeCell ref="G187:J190"/>
    <mergeCell ref="G129:J132"/>
    <mergeCell ref="G135:J138"/>
    <mergeCell ref="G141:J144"/>
    <mergeCell ref="G147:J150"/>
    <mergeCell ref="G155:J158"/>
    <mergeCell ref="G99:J102"/>
    <mergeCell ref="G105:J108"/>
    <mergeCell ref="G111:J114"/>
    <mergeCell ref="G117:J120"/>
    <mergeCell ref="G123:J126"/>
    <mergeCell ref="G69:J72"/>
    <mergeCell ref="G75:J78"/>
    <mergeCell ref="G81:J84"/>
    <mergeCell ref="G87:J90"/>
    <mergeCell ref="G93:J96"/>
    <mergeCell ref="G37:J40"/>
    <mergeCell ref="G43:J46"/>
    <mergeCell ref="G49:J52"/>
    <mergeCell ref="G55:J58"/>
    <mergeCell ref="G61:J64"/>
    <mergeCell ref="G7:J10"/>
    <mergeCell ref="G13:J16"/>
    <mergeCell ref="G19:J22"/>
    <mergeCell ref="G25:J28"/>
    <mergeCell ref="G31:J34"/>
    <mergeCell ref="D160:E160"/>
    <mergeCell ref="D168:E168"/>
    <mergeCell ref="D174:E174"/>
    <mergeCell ref="D110:E110"/>
    <mergeCell ref="D116:E116"/>
    <mergeCell ref="D122:E122"/>
    <mergeCell ref="D128:E128"/>
    <mergeCell ref="D134:E134"/>
    <mergeCell ref="D140:E140"/>
    <mergeCell ref="D146:E146"/>
    <mergeCell ref="D154:E154"/>
    <mergeCell ref="F4:F23"/>
    <mergeCell ref="F24:F40"/>
    <mergeCell ref="F41:F64"/>
    <mergeCell ref="D68:E68"/>
    <mergeCell ref="D80:E80"/>
    <mergeCell ref="D6:E6"/>
    <mergeCell ref="D30:E30"/>
    <mergeCell ref="D36:E36"/>
    <mergeCell ref="D60:E60"/>
    <mergeCell ref="D74:E74"/>
    <mergeCell ref="D180:E180"/>
    <mergeCell ref="D186:E186"/>
    <mergeCell ref="D192:E192"/>
    <mergeCell ref="D198:E198"/>
    <mergeCell ref="D206:E206"/>
    <mergeCell ref="D212:E212"/>
    <mergeCell ref="D218:E218"/>
    <mergeCell ref="D224:E224"/>
    <mergeCell ref="D230:E230"/>
    <mergeCell ref="D236:E236"/>
    <mergeCell ref="D272:E272"/>
    <mergeCell ref="D278:E278"/>
    <mergeCell ref="D242:E242"/>
    <mergeCell ref="D248:E248"/>
    <mergeCell ref="D254:E254"/>
    <mergeCell ref="D260:E260"/>
    <mergeCell ref="D266:E266"/>
    <mergeCell ref="D86:E86"/>
    <mergeCell ref="F66:F84"/>
    <mergeCell ref="F85:F102"/>
    <mergeCell ref="F103:F120"/>
    <mergeCell ref="F121:F138"/>
    <mergeCell ref="D104:E104"/>
    <mergeCell ref="F223:F246"/>
    <mergeCell ref="F247:F270"/>
    <mergeCell ref="F271:F282"/>
    <mergeCell ref="F139:F150"/>
    <mergeCell ref="F152:F164"/>
    <mergeCell ref="F166:F190"/>
    <mergeCell ref="F191:F202"/>
    <mergeCell ref="F204:F222"/>
  </mergeCells>
  <phoneticPr fontId="49"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2</xdr:col>
                    <xdr:colOff>558800</xdr:colOff>
                    <xdr:row>6</xdr:row>
                    <xdr:rowOff>12700</xdr:rowOff>
                  </from>
                  <to>
                    <xdr:col>3</xdr:col>
                    <xdr:colOff>254000</xdr:colOff>
                    <xdr:row>7</xdr:row>
                    <xdr:rowOff>50800</xdr:rowOff>
                  </to>
                </anchor>
              </controlPr>
            </control>
          </mc:Choice>
          <mc:Fallback/>
        </mc:AlternateContent>
        <mc:AlternateContent xmlns:mc="http://schemas.openxmlformats.org/markup-compatibility/2006">
          <mc:Choice Requires="x14">
            <control shapeId="63490" r:id="rId5" name="Check Box 2">
              <controlPr defaultSize="0" autoFill="0" autoLine="0" autoPict="0">
                <anchor moveWithCells="1">
                  <from>
                    <xdr:col>2</xdr:col>
                    <xdr:colOff>558800</xdr:colOff>
                    <xdr:row>6</xdr:row>
                    <xdr:rowOff>558800</xdr:rowOff>
                  </from>
                  <to>
                    <xdr:col>3</xdr:col>
                    <xdr:colOff>254000</xdr:colOff>
                    <xdr:row>7</xdr:row>
                    <xdr:rowOff>228600</xdr:rowOff>
                  </to>
                </anchor>
              </controlPr>
            </control>
          </mc:Choice>
          <mc:Fallback/>
        </mc:AlternateContent>
        <mc:AlternateContent xmlns:mc="http://schemas.openxmlformats.org/markup-compatibility/2006">
          <mc:Choice Requires="x14">
            <control shapeId="63491" r:id="rId6" name="Check Box 3">
              <controlPr defaultSize="0" autoFill="0" autoLine="0" autoPict="0">
                <anchor moveWithCells="1">
                  <from>
                    <xdr:col>2</xdr:col>
                    <xdr:colOff>558800</xdr:colOff>
                    <xdr:row>8</xdr:row>
                    <xdr:rowOff>12700</xdr:rowOff>
                  </from>
                  <to>
                    <xdr:col>3</xdr:col>
                    <xdr:colOff>241300</xdr:colOff>
                    <xdr:row>8</xdr:row>
                    <xdr:rowOff>241300</xdr:rowOff>
                  </to>
                </anchor>
              </controlPr>
            </control>
          </mc:Choice>
          <mc:Fallback/>
        </mc:AlternateContent>
        <mc:AlternateContent xmlns:mc="http://schemas.openxmlformats.org/markup-compatibility/2006">
          <mc:Choice Requires="x14">
            <control shapeId="63492" r:id="rId7" name="Check Box 4">
              <controlPr defaultSize="0" autoFill="0" autoLine="0" autoPict="0">
                <anchor moveWithCells="1">
                  <from>
                    <xdr:col>2</xdr:col>
                    <xdr:colOff>558800</xdr:colOff>
                    <xdr:row>9</xdr:row>
                    <xdr:rowOff>0</xdr:rowOff>
                  </from>
                  <to>
                    <xdr:col>3</xdr:col>
                    <xdr:colOff>241300</xdr:colOff>
                    <xdr:row>9</xdr:row>
                    <xdr:rowOff>203200</xdr:rowOff>
                  </to>
                </anchor>
              </controlPr>
            </control>
          </mc:Choice>
          <mc:Fallback/>
        </mc:AlternateContent>
        <mc:AlternateContent xmlns:mc="http://schemas.openxmlformats.org/markup-compatibility/2006">
          <mc:Choice Requires="x14">
            <control shapeId="63493" r:id="rId8" name="Check Box 5">
              <controlPr defaultSize="0" autoFill="0" autoLine="0" autoPict="0">
                <anchor moveWithCells="1">
                  <from>
                    <xdr:col>2</xdr:col>
                    <xdr:colOff>558800</xdr:colOff>
                    <xdr:row>11</xdr:row>
                    <xdr:rowOff>177800</xdr:rowOff>
                  </from>
                  <to>
                    <xdr:col>3</xdr:col>
                    <xdr:colOff>254000</xdr:colOff>
                    <xdr:row>12</xdr:row>
                    <xdr:rowOff>215900</xdr:rowOff>
                  </to>
                </anchor>
              </controlPr>
            </control>
          </mc:Choice>
          <mc:Fallback/>
        </mc:AlternateContent>
        <mc:AlternateContent xmlns:mc="http://schemas.openxmlformats.org/markup-compatibility/2006">
          <mc:Choice Requires="x14">
            <control shapeId="63494" r:id="rId9" name="Check Box 6">
              <controlPr defaultSize="0" autoFill="0" autoLine="0" autoPict="0">
                <anchor moveWithCells="1">
                  <from>
                    <xdr:col>2</xdr:col>
                    <xdr:colOff>558800</xdr:colOff>
                    <xdr:row>12</xdr:row>
                    <xdr:rowOff>368300</xdr:rowOff>
                  </from>
                  <to>
                    <xdr:col>3</xdr:col>
                    <xdr:colOff>254000</xdr:colOff>
                    <xdr:row>13</xdr:row>
                    <xdr:rowOff>228600</xdr:rowOff>
                  </to>
                </anchor>
              </controlPr>
            </control>
          </mc:Choice>
          <mc:Fallback/>
        </mc:AlternateContent>
        <mc:AlternateContent xmlns:mc="http://schemas.openxmlformats.org/markup-compatibility/2006">
          <mc:Choice Requires="x14">
            <control shapeId="63495" r:id="rId10" name="Check Box 7">
              <controlPr defaultSize="0" autoFill="0" autoLine="0" autoPict="0">
                <anchor moveWithCells="1">
                  <from>
                    <xdr:col>2</xdr:col>
                    <xdr:colOff>558800</xdr:colOff>
                    <xdr:row>14</xdr:row>
                    <xdr:rowOff>12700</xdr:rowOff>
                  </from>
                  <to>
                    <xdr:col>3</xdr:col>
                    <xdr:colOff>241300</xdr:colOff>
                    <xdr:row>14</xdr:row>
                    <xdr:rowOff>241300</xdr:rowOff>
                  </to>
                </anchor>
              </controlPr>
            </control>
          </mc:Choice>
          <mc:Fallback/>
        </mc:AlternateContent>
        <mc:AlternateContent xmlns:mc="http://schemas.openxmlformats.org/markup-compatibility/2006">
          <mc:Choice Requires="x14">
            <control shapeId="63496" r:id="rId11" name="Check Box 8">
              <controlPr defaultSize="0" autoFill="0" autoLine="0" autoPict="0">
                <anchor moveWithCells="1">
                  <from>
                    <xdr:col>2</xdr:col>
                    <xdr:colOff>558800</xdr:colOff>
                    <xdr:row>15</xdr:row>
                    <xdr:rowOff>0</xdr:rowOff>
                  </from>
                  <to>
                    <xdr:col>3</xdr:col>
                    <xdr:colOff>241300</xdr:colOff>
                    <xdr:row>15</xdr:row>
                    <xdr:rowOff>203200</xdr:rowOff>
                  </to>
                </anchor>
              </controlPr>
            </control>
          </mc:Choice>
          <mc:Fallback/>
        </mc:AlternateContent>
        <mc:AlternateContent xmlns:mc="http://schemas.openxmlformats.org/markup-compatibility/2006">
          <mc:Choice Requires="x14">
            <control shapeId="63497" r:id="rId12" name="Check Box 9">
              <controlPr defaultSize="0" autoFill="0" autoLine="0" autoPict="0">
                <anchor moveWithCells="1">
                  <from>
                    <xdr:col>2</xdr:col>
                    <xdr:colOff>571500</xdr:colOff>
                    <xdr:row>17</xdr:row>
                    <xdr:rowOff>177800</xdr:rowOff>
                  </from>
                  <to>
                    <xdr:col>3</xdr:col>
                    <xdr:colOff>254000</xdr:colOff>
                    <xdr:row>19</xdr:row>
                    <xdr:rowOff>25400</xdr:rowOff>
                  </to>
                </anchor>
              </controlPr>
            </control>
          </mc:Choice>
          <mc:Fallback/>
        </mc:AlternateContent>
        <mc:AlternateContent xmlns:mc="http://schemas.openxmlformats.org/markup-compatibility/2006">
          <mc:Choice Requires="x14">
            <control shapeId="63498" r:id="rId13" name="Check Box 10">
              <controlPr defaultSize="0" autoFill="0" autoLine="0" autoPict="0">
                <anchor moveWithCells="1">
                  <from>
                    <xdr:col>2</xdr:col>
                    <xdr:colOff>558800</xdr:colOff>
                    <xdr:row>19</xdr:row>
                    <xdr:rowOff>0</xdr:rowOff>
                  </from>
                  <to>
                    <xdr:col>3</xdr:col>
                    <xdr:colOff>254000</xdr:colOff>
                    <xdr:row>19</xdr:row>
                    <xdr:rowOff>228600</xdr:rowOff>
                  </to>
                </anchor>
              </controlPr>
            </control>
          </mc:Choice>
          <mc:Fallback/>
        </mc:AlternateContent>
        <mc:AlternateContent xmlns:mc="http://schemas.openxmlformats.org/markup-compatibility/2006">
          <mc:Choice Requires="x14">
            <control shapeId="63499" r:id="rId14" name="Check Box 11">
              <controlPr defaultSize="0" autoFill="0" autoLine="0" autoPict="0">
                <anchor moveWithCells="1">
                  <from>
                    <xdr:col>2</xdr:col>
                    <xdr:colOff>558800</xdr:colOff>
                    <xdr:row>20</xdr:row>
                    <xdr:rowOff>0</xdr:rowOff>
                  </from>
                  <to>
                    <xdr:col>3</xdr:col>
                    <xdr:colOff>241300</xdr:colOff>
                    <xdr:row>20</xdr:row>
                    <xdr:rowOff>228600</xdr:rowOff>
                  </to>
                </anchor>
              </controlPr>
            </control>
          </mc:Choice>
          <mc:Fallback/>
        </mc:AlternateContent>
        <mc:AlternateContent xmlns:mc="http://schemas.openxmlformats.org/markup-compatibility/2006">
          <mc:Choice Requires="x14">
            <control shapeId="63500" r:id="rId15" name="Check Box 12">
              <controlPr defaultSize="0" autoFill="0" autoLine="0" autoPict="0">
                <anchor moveWithCells="1">
                  <from>
                    <xdr:col>2</xdr:col>
                    <xdr:colOff>558800</xdr:colOff>
                    <xdr:row>21</xdr:row>
                    <xdr:rowOff>0</xdr:rowOff>
                  </from>
                  <to>
                    <xdr:col>3</xdr:col>
                    <xdr:colOff>241300</xdr:colOff>
                    <xdr:row>21</xdr:row>
                    <xdr:rowOff>203200</xdr:rowOff>
                  </to>
                </anchor>
              </controlPr>
            </control>
          </mc:Choice>
          <mc:Fallback/>
        </mc:AlternateContent>
        <mc:AlternateContent xmlns:mc="http://schemas.openxmlformats.org/markup-compatibility/2006">
          <mc:Choice Requires="x14">
            <control shapeId="63501" r:id="rId16" name="Check Box 13">
              <controlPr defaultSize="0" autoFill="0" autoLine="0" autoPict="0">
                <anchor moveWithCells="1">
                  <from>
                    <xdr:col>2</xdr:col>
                    <xdr:colOff>558800</xdr:colOff>
                    <xdr:row>29</xdr:row>
                    <xdr:rowOff>292100</xdr:rowOff>
                  </from>
                  <to>
                    <xdr:col>3</xdr:col>
                    <xdr:colOff>254000</xdr:colOff>
                    <xdr:row>31</xdr:row>
                    <xdr:rowOff>101600</xdr:rowOff>
                  </to>
                </anchor>
              </controlPr>
            </control>
          </mc:Choice>
          <mc:Fallback/>
        </mc:AlternateContent>
        <mc:AlternateContent xmlns:mc="http://schemas.openxmlformats.org/markup-compatibility/2006">
          <mc:Choice Requires="x14">
            <control shapeId="63502" r:id="rId17" name="Check Box 14">
              <controlPr defaultSize="0" autoFill="0" autoLine="0" autoPict="0">
                <anchor moveWithCells="1">
                  <from>
                    <xdr:col>2</xdr:col>
                    <xdr:colOff>558800</xdr:colOff>
                    <xdr:row>32</xdr:row>
                    <xdr:rowOff>736600</xdr:rowOff>
                  </from>
                  <to>
                    <xdr:col>3</xdr:col>
                    <xdr:colOff>241300</xdr:colOff>
                    <xdr:row>33</xdr:row>
                    <xdr:rowOff>177800</xdr:rowOff>
                  </to>
                </anchor>
              </controlPr>
            </control>
          </mc:Choice>
          <mc:Fallback/>
        </mc:AlternateContent>
        <mc:AlternateContent xmlns:mc="http://schemas.openxmlformats.org/markup-compatibility/2006">
          <mc:Choice Requires="x14">
            <control shapeId="63503" r:id="rId18" name="Check Box 15">
              <controlPr defaultSize="0" autoFill="0" autoLine="0" autoPict="0">
                <anchor moveWithCells="1">
                  <from>
                    <xdr:col>2</xdr:col>
                    <xdr:colOff>558800</xdr:colOff>
                    <xdr:row>30</xdr:row>
                    <xdr:rowOff>101600</xdr:rowOff>
                  </from>
                  <to>
                    <xdr:col>3</xdr:col>
                    <xdr:colOff>254000</xdr:colOff>
                    <xdr:row>32</xdr:row>
                    <xdr:rowOff>76200</xdr:rowOff>
                  </to>
                </anchor>
              </controlPr>
            </control>
          </mc:Choice>
          <mc:Fallback/>
        </mc:AlternateContent>
        <mc:AlternateContent xmlns:mc="http://schemas.openxmlformats.org/markup-compatibility/2006">
          <mc:Choice Requires="x14">
            <control shapeId="63504" r:id="rId19" name="Check Box 16">
              <controlPr defaultSize="0" autoFill="0" autoLine="0" autoPict="0">
                <anchor moveWithCells="1">
                  <from>
                    <xdr:col>2</xdr:col>
                    <xdr:colOff>558800</xdr:colOff>
                    <xdr:row>31</xdr:row>
                    <xdr:rowOff>558800</xdr:rowOff>
                  </from>
                  <to>
                    <xdr:col>3</xdr:col>
                    <xdr:colOff>254000</xdr:colOff>
                    <xdr:row>32</xdr:row>
                    <xdr:rowOff>228600</xdr:rowOff>
                  </to>
                </anchor>
              </controlPr>
            </control>
          </mc:Choice>
          <mc:Fallback/>
        </mc:AlternateContent>
        <mc:AlternateContent xmlns:mc="http://schemas.openxmlformats.org/markup-compatibility/2006">
          <mc:Choice Requires="x14">
            <control shapeId="63505" r:id="rId20" name="Check Box 17">
              <controlPr defaultSize="0" autoFill="0" autoLine="0" autoPict="0">
                <anchor moveWithCells="1">
                  <from>
                    <xdr:col>2</xdr:col>
                    <xdr:colOff>558800</xdr:colOff>
                    <xdr:row>23</xdr:row>
                    <xdr:rowOff>139700</xdr:rowOff>
                  </from>
                  <to>
                    <xdr:col>3</xdr:col>
                    <xdr:colOff>254000</xdr:colOff>
                    <xdr:row>24</xdr:row>
                    <xdr:rowOff>279400</xdr:rowOff>
                  </to>
                </anchor>
              </controlPr>
            </control>
          </mc:Choice>
          <mc:Fallback/>
        </mc:AlternateContent>
        <mc:AlternateContent xmlns:mc="http://schemas.openxmlformats.org/markup-compatibility/2006">
          <mc:Choice Requires="x14">
            <control shapeId="63506" r:id="rId21" name="Check Box 18">
              <controlPr defaultSize="0" autoFill="0" autoLine="0" autoPict="0">
                <anchor moveWithCells="1">
                  <from>
                    <xdr:col>2</xdr:col>
                    <xdr:colOff>558800</xdr:colOff>
                    <xdr:row>25</xdr:row>
                    <xdr:rowOff>711200</xdr:rowOff>
                  </from>
                  <to>
                    <xdr:col>3</xdr:col>
                    <xdr:colOff>241300</xdr:colOff>
                    <xdr:row>26</xdr:row>
                    <xdr:rowOff>228600</xdr:rowOff>
                  </to>
                </anchor>
              </controlPr>
            </control>
          </mc:Choice>
          <mc:Fallback/>
        </mc:AlternateContent>
        <mc:AlternateContent xmlns:mc="http://schemas.openxmlformats.org/markup-compatibility/2006">
          <mc:Choice Requires="x14">
            <control shapeId="63507" r:id="rId22" name="Check Box 19">
              <controlPr defaultSize="0" autoFill="0" autoLine="0" autoPict="0">
                <anchor moveWithCells="1">
                  <from>
                    <xdr:col>2</xdr:col>
                    <xdr:colOff>558800</xdr:colOff>
                    <xdr:row>27</xdr:row>
                    <xdr:rowOff>0</xdr:rowOff>
                  </from>
                  <to>
                    <xdr:col>3</xdr:col>
                    <xdr:colOff>241300</xdr:colOff>
                    <xdr:row>27</xdr:row>
                    <xdr:rowOff>203200</xdr:rowOff>
                  </to>
                </anchor>
              </controlPr>
            </control>
          </mc:Choice>
          <mc:Fallback/>
        </mc:AlternateContent>
        <mc:AlternateContent xmlns:mc="http://schemas.openxmlformats.org/markup-compatibility/2006">
          <mc:Choice Requires="x14">
            <control shapeId="63508" r:id="rId23" name="Check Box 20">
              <controlPr defaultSize="0" autoFill="0" autoLine="0" autoPict="0">
                <anchor moveWithCells="1">
                  <from>
                    <xdr:col>2</xdr:col>
                    <xdr:colOff>558800</xdr:colOff>
                    <xdr:row>24</xdr:row>
                    <xdr:rowOff>749300</xdr:rowOff>
                  </from>
                  <to>
                    <xdr:col>3</xdr:col>
                    <xdr:colOff>254000</xdr:colOff>
                    <xdr:row>25</xdr:row>
                    <xdr:rowOff>304800</xdr:rowOff>
                  </to>
                </anchor>
              </controlPr>
            </control>
          </mc:Choice>
          <mc:Fallback/>
        </mc:AlternateContent>
        <mc:AlternateContent xmlns:mc="http://schemas.openxmlformats.org/markup-compatibility/2006">
          <mc:Choice Requires="x14">
            <control shapeId="63509" r:id="rId24" name="Check Box 21">
              <controlPr defaultSize="0" autoFill="0" autoLine="0" autoPict="0">
                <anchor moveWithCells="1">
                  <from>
                    <xdr:col>2</xdr:col>
                    <xdr:colOff>558800</xdr:colOff>
                    <xdr:row>35</xdr:row>
                    <xdr:rowOff>419100</xdr:rowOff>
                  </from>
                  <to>
                    <xdr:col>3</xdr:col>
                    <xdr:colOff>254000</xdr:colOff>
                    <xdr:row>37</xdr:row>
                    <xdr:rowOff>50800</xdr:rowOff>
                  </to>
                </anchor>
              </controlPr>
            </control>
          </mc:Choice>
          <mc:Fallback/>
        </mc:AlternateContent>
        <mc:AlternateContent xmlns:mc="http://schemas.openxmlformats.org/markup-compatibility/2006">
          <mc:Choice Requires="x14">
            <control shapeId="63510" r:id="rId25" name="Check Box 22">
              <controlPr defaultSize="0" autoFill="0" autoLine="0" autoPict="0">
                <anchor moveWithCells="1">
                  <from>
                    <xdr:col>2</xdr:col>
                    <xdr:colOff>558800</xdr:colOff>
                    <xdr:row>37</xdr:row>
                    <xdr:rowOff>939800</xdr:rowOff>
                  </from>
                  <to>
                    <xdr:col>3</xdr:col>
                    <xdr:colOff>241300</xdr:colOff>
                    <xdr:row>38</xdr:row>
                    <xdr:rowOff>228600</xdr:rowOff>
                  </to>
                </anchor>
              </controlPr>
            </control>
          </mc:Choice>
          <mc:Fallback/>
        </mc:AlternateContent>
        <mc:AlternateContent xmlns:mc="http://schemas.openxmlformats.org/markup-compatibility/2006">
          <mc:Choice Requires="x14">
            <control shapeId="63511" r:id="rId26" name="Check Box 23">
              <controlPr defaultSize="0" autoFill="0" autoLine="0" autoPict="0">
                <anchor moveWithCells="1">
                  <from>
                    <xdr:col>2</xdr:col>
                    <xdr:colOff>558800</xdr:colOff>
                    <xdr:row>38</xdr:row>
                    <xdr:rowOff>1892300</xdr:rowOff>
                  </from>
                  <to>
                    <xdr:col>3</xdr:col>
                    <xdr:colOff>241300</xdr:colOff>
                    <xdr:row>39</xdr:row>
                    <xdr:rowOff>203200</xdr:rowOff>
                  </to>
                </anchor>
              </controlPr>
            </control>
          </mc:Choice>
          <mc:Fallback/>
        </mc:AlternateContent>
        <mc:AlternateContent xmlns:mc="http://schemas.openxmlformats.org/markup-compatibility/2006">
          <mc:Choice Requires="x14">
            <control shapeId="63512" r:id="rId27" name="Check Box 24">
              <controlPr defaultSize="0" autoFill="0" autoLine="0" autoPict="0">
                <anchor moveWithCells="1">
                  <from>
                    <xdr:col>2</xdr:col>
                    <xdr:colOff>558800</xdr:colOff>
                    <xdr:row>37</xdr:row>
                    <xdr:rowOff>0</xdr:rowOff>
                  </from>
                  <to>
                    <xdr:col>3</xdr:col>
                    <xdr:colOff>254000</xdr:colOff>
                    <xdr:row>38</xdr:row>
                    <xdr:rowOff>50800</xdr:rowOff>
                  </to>
                </anchor>
              </controlPr>
            </control>
          </mc:Choice>
          <mc:Fallback/>
        </mc:AlternateContent>
        <mc:AlternateContent xmlns:mc="http://schemas.openxmlformats.org/markup-compatibility/2006">
          <mc:Choice Requires="x14">
            <control shapeId="63513" r:id="rId28" name="Check Box 25">
              <controlPr defaultSize="0" autoFill="0" autoLine="0" autoPict="0">
                <anchor moveWithCells="1">
                  <from>
                    <xdr:col>2</xdr:col>
                    <xdr:colOff>571500</xdr:colOff>
                    <xdr:row>41</xdr:row>
                    <xdr:rowOff>76200</xdr:rowOff>
                  </from>
                  <to>
                    <xdr:col>3</xdr:col>
                    <xdr:colOff>254000</xdr:colOff>
                    <xdr:row>43</xdr:row>
                    <xdr:rowOff>63500</xdr:rowOff>
                  </to>
                </anchor>
              </controlPr>
            </control>
          </mc:Choice>
          <mc:Fallback/>
        </mc:AlternateContent>
        <mc:AlternateContent xmlns:mc="http://schemas.openxmlformats.org/markup-compatibility/2006">
          <mc:Choice Requires="x14">
            <control shapeId="63514" r:id="rId29" name="Check Box 26">
              <controlPr defaultSize="0" autoFill="0" autoLine="0" autoPict="0">
                <anchor moveWithCells="1">
                  <from>
                    <xdr:col>2</xdr:col>
                    <xdr:colOff>571500</xdr:colOff>
                    <xdr:row>42</xdr:row>
                    <xdr:rowOff>152400</xdr:rowOff>
                  </from>
                  <to>
                    <xdr:col>3</xdr:col>
                    <xdr:colOff>254000</xdr:colOff>
                    <xdr:row>43</xdr:row>
                    <xdr:rowOff>304800</xdr:rowOff>
                  </to>
                </anchor>
              </controlPr>
            </control>
          </mc:Choice>
          <mc:Fallback/>
        </mc:AlternateContent>
        <mc:AlternateContent xmlns:mc="http://schemas.openxmlformats.org/markup-compatibility/2006">
          <mc:Choice Requires="x14">
            <control shapeId="63515" r:id="rId30" name="Check Box 27">
              <controlPr defaultSize="0" autoFill="0" autoLine="0" autoPict="0">
                <anchor moveWithCells="1">
                  <from>
                    <xdr:col>2</xdr:col>
                    <xdr:colOff>558800</xdr:colOff>
                    <xdr:row>44</xdr:row>
                    <xdr:rowOff>38100</xdr:rowOff>
                  </from>
                  <to>
                    <xdr:col>3</xdr:col>
                    <xdr:colOff>254000</xdr:colOff>
                    <xdr:row>44</xdr:row>
                    <xdr:rowOff>266700</xdr:rowOff>
                  </to>
                </anchor>
              </controlPr>
            </control>
          </mc:Choice>
          <mc:Fallback/>
        </mc:AlternateContent>
        <mc:AlternateContent xmlns:mc="http://schemas.openxmlformats.org/markup-compatibility/2006">
          <mc:Choice Requires="x14">
            <control shapeId="63516" r:id="rId31" name="Check Box 28">
              <controlPr defaultSize="0" autoFill="0" autoLine="0" autoPict="0">
                <anchor moveWithCells="1">
                  <from>
                    <xdr:col>2</xdr:col>
                    <xdr:colOff>558800</xdr:colOff>
                    <xdr:row>45</xdr:row>
                    <xdr:rowOff>25400</xdr:rowOff>
                  </from>
                  <to>
                    <xdr:col>3</xdr:col>
                    <xdr:colOff>254000</xdr:colOff>
                    <xdr:row>45</xdr:row>
                    <xdr:rowOff>254000</xdr:rowOff>
                  </to>
                </anchor>
              </controlPr>
            </control>
          </mc:Choice>
          <mc:Fallback/>
        </mc:AlternateContent>
        <mc:AlternateContent xmlns:mc="http://schemas.openxmlformats.org/markup-compatibility/2006">
          <mc:Choice Requires="x14">
            <control shapeId="63517" r:id="rId32" name="Check Box 29">
              <controlPr defaultSize="0" autoFill="0" autoLine="0" autoPict="0">
                <anchor moveWithCells="1">
                  <from>
                    <xdr:col>2</xdr:col>
                    <xdr:colOff>571500</xdr:colOff>
                    <xdr:row>47</xdr:row>
                    <xdr:rowOff>127000</xdr:rowOff>
                  </from>
                  <to>
                    <xdr:col>3</xdr:col>
                    <xdr:colOff>254000</xdr:colOff>
                    <xdr:row>48</xdr:row>
                    <xdr:rowOff>127000</xdr:rowOff>
                  </to>
                </anchor>
              </controlPr>
            </control>
          </mc:Choice>
          <mc:Fallback/>
        </mc:AlternateContent>
        <mc:AlternateContent xmlns:mc="http://schemas.openxmlformats.org/markup-compatibility/2006">
          <mc:Choice Requires="x14">
            <control shapeId="63518" r:id="rId33" name="Check Box 30">
              <controlPr defaultSize="0" autoFill="0" autoLine="0" autoPict="0">
                <anchor moveWithCells="1">
                  <from>
                    <xdr:col>2</xdr:col>
                    <xdr:colOff>558800</xdr:colOff>
                    <xdr:row>48</xdr:row>
                    <xdr:rowOff>127000</xdr:rowOff>
                  </from>
                  <to>
                    <xdr:col>3</xdr:col>
                    <xdr:colOff>254000</xdr:colOff>
                    <xdr:row>50</xdr:row>
                    <xdr:rowOff>114300</xdr:rowOff>
                  </to>
                </anchor>
              </controlPr>
            </control>
          </mc:Choice>
          <mc:Fallback/>
        </mc:AlternateContent>
        <mc:AlternateContent xmlns:mc="http://schemas.openxmlformats.org/markup-compatibility/2006">
          <mc:Choice Requires="x14">
            <control shapeId="63519" r:id="rId34" name="Check Box 31">
              <controlPr defaultSize="0" autoFill="0" autoLine="0" autoPict="0">
                <anchor moveWithCells="1">
                  <from>
                    <xdr:col>2</xdr:col>
                    <xdr:colOff>558800</xdr:colOff>
                    <xdr:row>49</xdr:row>
                    <xdr:rowOff>292100</xdr:rowOff>
                  </from>
                  <to>
                    <xdr:col>3</xdr:col>
                    <xdr:colOff>254000</xdr:colOff>
                    <xdr:row>51</xdr:row>
                    <xdr:rowOff>190500</xdr:rowOff>
                  </to>
                </anchor>
              </controlPr>
            </control>
          </mc:Choice>
          <mc:Fallback/>
        </mc:AlternateContent>
        <mc:AlternateContent xmlns:mc="http://schemas.openxmlformats.org/markup-compatibility/2006">
          <mc:Choice Requires="x14">
            <control shapeId="63520" r:id="rId35" name="Check Box 32">
              <controlPr defaultSize="0" autoFill="0" autoLine="0" autoPict="0">
                <anchor moveWithCells="1">
                  <from>
                    <xdr:col>2</xdr:col>
                    <xdr:colOff>558800</xdr:colOff>
                    <xdr:row>51</xdr:row>
                    <xdr:rowOff>25400</xdr:rowOff>
                  </from>
                  <to>
                    <xdr:col>3</xdr:col>
                    <xdr:colOff>254000</xdr:colOff>
                    <xdr:row>51</xdr:row>
                    <xdr:rowOff>254000</xdr:rowOff>
                  </to>
                </anchor>
              </controlPr>
            </control>
          </mc:Choice>
          <mc:Fallback/>
        </mc:AlternateContent>
        <mc:AlternateContent xmlns:mc="http://schemas.openxmlformats.org/markup-compatibility/2006">
          <mc:Choice Requires="x14">
            <control shapeId="63521" r:id="rId36" name="Check Box 33">
              <controlPr defaultSize="0" autoFill="0" autoLine="0" autoPict="0">
                <anchor moveWithCells="1">
                  <from>
                    <xdr:col>2</xdr:col>
                    <xdr:colOff>558800</xdr:colOff>
                    <xdr:row>53</xdr:row>
                    <xdr:rowOff>165100</xdr:rowOff>
                  </from>
                  <to>
                    <xdr:col>3</xdr:col>
                    <xdr:colOff>254000</xdr:colOff>
                    <xdr:row>54</xdr:row>
                    <xdr:rowOff>266700</xdr:rowOff>
                  </to>
                </anchor>
              </controlPr>
            </control>
          </mc:Choice>
          <mc:Fallback/>
        </mc:AlternateContent>
        <mc:AlternateContent xmlns:mc="http://schemas.openxmlformats.org/markup-compatibility/2006">
          <mc:Choice Requires="x14">
            <control shapeId="63522" r:id="rId37" name="Check Box 34">
              <controlPr defaultSize="0" autoFill="0" autoLine="0" autoPict="0">
                <anchor moveWithCells="1">
                  <from>
                    <xdr:col>2</xdr:col>
                    <xdr:colOff>558800</xdr:colOff>
                    <xdr:row>54</xdr:row>
                    <xdr:rowOff>698500</xdr:rowOff>
                  </from>
                  <to>
                    <xdr:col>3</xdr:col>
                    <xdr:colOff>254000</xdr:colOff>
                    <xdr:row>55</xdr:row>
                    <xdr:rowOff>279400</xdr:rowOff>
                  </to>
                </anchor>
              </controlPr>
            </control>
          </mc:Choice>
          <mc:Fallback/>
        </mc:AlternateContent>
        <mc:AlternateContent xmlns:mc="http://schemas.openxmlformats.org/markup-compatibility/2006">
          <mc:Choice Requires="x14">
            <control shapeId="63523" r:id="rId38" name="Check Box 35">
              <controlPr defaultSize="0" autoFill="0" autoLine="0" autoPict="0">
                <anchor moveWithCells="1">
                  <from>
                    <xdr:col>2</xdr:col>
                    <xdr:colOff>558800</xdr:colOff>
                    <xdr:row>55</xdr:row>
                    <xdr:rowOff>711200</xdr:rowOff>
                  </from>
                  <to>
                    <xdr:col>3</xdr:col>
                    <xdr:colOff>254000</xdr:colOff>
                    <xdr:row>57</xdr:row>
                    <xdr:rowOff>190500</xdr:rowOff>
                  </to>
                </anchor>
              </controlPr>
            </control>
          </mc:Choice>
          <mc:Fallback/>
        </mc:AlternateContent>
        <mc:AlternateContent xmlns:mc="http://schemas.openxmlformats.org/markup-compatibility/2006">
          <mc:Choice Requires="x14">
            <control shapeId="63524" r:id="rId39" name="Check Box 36">
              <controlPr defaultSize="0" autoFill="0" autoLine="0" autoPict="0">
                <anchor moveWithCells="1">
                  <from>
                    <xdr:col>2</xdr:col>
                    <xdr:colOff>558800</xdr:colOff>
                    <xdr:row>57</xdr:row>
                    <xdr:rowOff>25400</xdr:rowOff>
                  </from>
                  <to>
                    <xdr:col>3</xdr:col>
                    <xdr:colOff>254000</xdr:colOff>
                    <xdr:row>57</xdr:row>
                    <xdr:rowOff>254000</xdr:rowOff>
                  </to>
                </anchor>
              </controlPr>
            </control>
          </mc:Choice>
          <mc:Fallback/>
        </mc:AlternateContent>
        <mc:AlternateContent xmlns:mc="http://schemas.openxmlformats.org/markup-compatibility/2006">
          <mc:Choice Requires="x14">
            <control shapeId="63525" r:id="rId40" name="Check Box 37">
              <controlPr defaultSize="0" autoFill="0" autoLine="0" autoPict="0">
                <anchor moveWithCells="1">
                  <from>
                    <xdr:col>2</xdr:col>
                    <xdr:colOff>558800</xdr:colOff>
                    <xdr:row>59</xdr:row>
                    <xdr:rowOff>393700</xdr:rowOff>
                  </from>
                  <to>
                    <xdr:col>3</xdr:col>
                    <xdr:colOff>254000</xdr:colOff>
                    <xdr:row>60</xdr:row>
                    <xdr:rowOff>292100</xdr:rowOff>
                  </to>
                </anchor>
              </controlPr>
            </control>
          </mc:Choice>
          <mc:Fallback/>
        </mc:AlternateContent>
        <mc:AlternateContent xmlns:mc="http://schemas.openxmlformats.org/markup-compatibility/2006">
          <mc:Choice Requires="x14">
            <control shapeId="63526" r:id="rId41" name="Check Box 38">
              <controlPr defaultSize="0" autoFill="0" autoLine="0" autoPict="0">
                <anchor moveWithCells="1">
                  <from>
                    <xdr:col>2</xdr:col>
                    <xdr:colOff>558800</xdr:colOff>
                    <xdr:row>61</xdr:row>
                    <xdr:rowOff>12700</xdr:rowOff>
                  </from>
                  <to>
                    <xdr:col>3</xdr:col>
                    <xdr:colOff>254000</xdr:colOff>
                    <xdr:row>61</xdr:row>
                    <xdr:rowOff>330200</xdr:rowOff>
                  </to>
                </anchor>
              </controlPr>
            </control>
          </mc:Choice>
          <mc:Fallback/>
        </mc:AlternateContent>
        <mc:AlternateContent xmlns:mc="http://schemas.openxmlformats.org/markup-compatibility/2006">
          <mc:Choice Requires="x14">
            <control shapeId="63527" r:id="rId42" name="Check Box 39">
              <controlPr defaultSize="0" autoFill="0" autoLine="0" autoPict="0">
                <anchor moveWithCells="1">
                  <from>
                    <xdr:col>2</xdr:col>
                    <xdr:colOff>558800</xdr:colOff>
                    <xdr:row>61</xdr:row>
                    <xdr:rowOff>711200</xdr:rowOff>
                  </from>
                  <to>
                    <xdr:col>3</xdr:col>
                    <xdr:colOff>254000</xdr:colOff>
                    <xdr:row>62</xdr:row>
                    <xdr:rowOff>355600</xdr:rowOff>
                  </to>
                </anchor>
              </controlPr>
            </control>
          </mc:Choice>
          <mc:Fallback/>
        </mc:AlternateContent>
        <mc:AlternateContent xmlns:mc="http://schemas.openxmlformats.org/markup-compatibility/2006">
          <mc:Choice Requires="x14">
            <control shapeId="63528" r:id="rId43" name="Check Box 40">
              <controlPr defaultSize="0" autoFill="0" autoLine="0" autoPict="0">
                <anchor moveWithCells="1">
                  <from>
                    <xdr:col>2</xdr:col>
                    <xdr:colOff>558800</xdr:colOff>
                    <xdr:row>63</xdr:row>
                    <xdr:rowOff>25400</xdr:rowOff>
                  </from>
                  <to>
                    <xdr:col>3</xdr:col>
                    <xdr:colOff>254000</xdr:colOff>
                    <xdr:row>63</xdr:row>
                    <xdr:rowOff>254000</xdr:rowOff>
                  </to>
                </anchor>
              </controlPr>
            </control>
          </mc:Choice>
          <mc:Fallback/>
        </mc:AlternateContent>
        <mc:AlternateContent xmlns:mc="http://schemas.openxmlformats.org/markup-compatibility/2006">
          <mc:Choice Requires="x14">
            <control shapeId="63529" r:id="rId44" name="Check Box 41">
              <controlPr defaultSize="0" autoFill="0" autoLine="0" autoPict="0">
                <anchor moveWithCells="1">
                  <from>
                    <xdr:col>3</xdr:col>
                    <xdr:colOff>0</xdr:colOff>
                    <xdr:row>67</xdr:row>
                    <xdr:rowOff>63500</xdr:rowOff>
                  </from>
                  <to>
                    <xdr:col>3</xdr:col>
                    <xdr:colOff>254000</xdr:colOff>
                    <xdr:row>69</xdr:row>
                    <xdr:rowOff>50800</xdr:rowOff>
                  </to>
                </anchor>
              </controlPr>
            </control>
          </mc:Choice>
          <mc:Fallback/>
        </mc:AlternateContent>
        <mc:AlternateContent xmlns:mc="http://schemas.openxmlformats.org/markup-compatibility/2006">
          <mc:Choice Requires="x14">
            <control shapeId="63530" r:id="rId45" name="Check Box 42">
              <controlPr defaultSize="0" autoFill="0" autoLine="0" autoPict="0">
                <anchor moveWithCells="1">
                  <from>
                    <xdr:col>2</xdr:col>
                    <xdr:colOff>558800</xdr:colOff>
                    <xdr:row>69</xdr:row>
                    <xdr:rowOff>12700</xdr:rowOff>
                  </from>
                  <to>
                    <xdr:col>3</xdr:col>
                    <xdr:colOff>254000</xdr:colOff>
                    <xdr:row>69</xdr:row>
                    <xdr:rowOff>330200</xdr:rowOff>
                  </to>
                </anchor>
              </controlPr>
            </control>
          </mc:Choice>
          <mc:Fallback/>
        </mc:AlternateContent>
        <mc:AlternateContent xmlns:mc="http://schemas.openxmlformats.org/markup-compatibility/2006">
          <mc:Choice Requires="x14">
            <control shapeId="63531" r:id="rId46" name="Check Box 43">
              <controlPr defaultSize="0" autoFill="0" autoLine="0" autoPict="0">
                <anchor moveWithCells="1">
                  <from>
                    <xdr:col>2</xdr:col>
                    <xdr:colOff>558800</xdr:colOff>
                    <xdr:row>69</xdr:row>
                    <xdr:rowOff>609600</xdr:rowOff>
                  </from>
                  <to>
                    <xdr:col>3</xdr:col>
                    <xdr:colOff>254000</xdr:colOff>
                    <xdr:row>70</xdr:row>
                    <xdr:rowOff>292100</xdr:rowOff>
                  </to>
                </anchor>
              </controlPr>
            </control>
          </mc:Choice>
          <mc:Fallback/>
        </mc:AlternateContent>
        <mc:AlternateContent xmlns:mc="http://schemas.openxmlformats.org/markup-compatibility/2006">
          <mc:Choice Requires="x14">
            <control shapeId="63532" r:id="rId47" name="Check Box 44">
              <controlPr defaultSize="0" autoFill="0" autoLine="0" autoPict="0">
                <anchor moveWithCells="1">
                  <from>
                    <xdr:col>2</xdr:col>
                    <xdr:colOff>558800</xdr:colOff>
                    <xdr:row>70</xdr:row>
                    <xdr:rowOff>914400</xdr:rowOff>
                  </from>
                  <to>
                    <xdr:col>3</xdr:col>
                    <xdr:colOff>254000</xdr:colOff>
                    <xdr:row>72</xdr:row>
                    <xdr:rowOff>63500</xdr:rowOff>
                  </to>
                </anchor>
              </controlPr>
            </control>
          </mc:Choice>
          <mc:Fallback/>
        </mc:AlternateContent>
        <mc:AlternateContent xmlns:mc="http://schemas.openxmlformats.org/markup-compatibility/2006">
          <mc:Choice Requires="x14">
            <control shapeId="63533" r:id="rId48" name="Check Box 45">
              <controlPr defaultSize="0" autoFill="0" autoLine="0" autoPict="0">
                <anchor moveWithCells="1">
                  <from>
                    <xdr:col>2</xdr:col>
                    <xdr:colOff>558800</xdr:colOff>
                    <xdr:row>74</xdr:row>
                    <xdr:rowOff>0</xdr:rowOff>
                  </from>
                  <to>
                    <xdr:col>3</xdr:col>
                    <xdr:colOff>254000</xdr:colOff>
                    <xdr:row>75</xdr:row>
                    <xdr:rowOff>38100</xdr:rowOff>
                  </to>
                </anchor>
              </controlPr>
            </control>
          </mc:Choice>
          <mc:Fallback/>
        </mc:AlternateContent>
        <mc:AlternateContent xmlns:mc="http://schemas.openxmlformats.org/markup-compatibility/2006">
          <mc:Choice Requires="x14">
            <control shapeId="63534" r:id="rId49" name="Check Box 46">
              <controlPr defaultSize="0" autoFill="0" autoLine="0" autoPict="0">
                <anchor moveWithCells="1">
                  <from>
                    <xdr:col>2</xdr:col>
                    <xdr:colOff>558800</xdr:colOff>
                    <xdr:row>75</xdr:row>
                    <xdr:rowOff>12700</xdr:rowOff>
                  </from>
                  <to>
                    <xdr:col>3</xdr:col>
                    <xdr:colOff>254000</xdr:colOff>
                    <xdr:row>75</xdr:row>
                    <xdr:rowOff>330200</xdr:rowOff>
                  </to>
                </anchor>
              </controlPr>
            </control>
          </mc:Choice>
          <mc:Fallback/>
        </mc:AlternateContent>
        <mc:AlternateContent xmlns:mc="http://schemas.openxmlformats.org/markup-compatibility/2006">
          <mc:Choice Requires="x14">
            <control shapeId="63535" r:id="rId50" name="Check Box 47">
              <controlPr defaultSize="0" autoFill="0" autoLine="0" autoPict="0">
                <anchor moveWithCells="1">
                  <from>
                    <xdr:col>2</xdr:col>
                    <xdr:colOff>558800</xdr:colOff>
                    <xdr:row>75</xdr:row>
                    <xdr:rowOff>711200</xdr:rowOff>
                  </from>
                  <to>
                    <xdr:col>3</xdr:col>
                    <xdr:colOff>254000</xdr:colOff>
                    <xdr:row>76</xdr:row>
                    <xdr:rowOff>355600</xdr:rowOff>
                  </to>
                </anchor>
              </controlPr>
            </control>
          </mc:Choice>
          <mc:Fallback/>
        </mc:AlternateContent>
        <mc:AlternateContent xmlns:mc="http://schemas.openxmlformats.org/markup-compatibility/2006">
          <mc:Choice Requires="x14">
            <control shapeId="63536" r:id="rId51" name="Check Box 48">
              <controlPr defaultSize="0" autoFill="0" autoLine="0" autoPict="0">
                <anchor moveWithCells="1">
                  <from>
                    <xdr:col>2</xdr:col>
                    <xdr:colOff>558800</xdr:colOff>
                    <xdr:row>77</xdr:row>
                    <xdr:rowOff>25400</xdr:rowOff>
                  </from>
                  <to>
                    <xdr:col>3</xdr:col>
                    <xdr:colOff>254000</xdr:colOff>
                    <xdr:row>77</xdr:row>
                    <xdr:rowOff>254000</xdr:rowOff>
                  </to>
                </anchor>
              </controlPr>
            </control>
          </mc:Choice>
          <mc:Fallback/>
        </mc:AlternateContent>
        <mc:AlternateContent xmlns:mc="http://schemas.openxmlformats.org/markup-compatibility/2006">
          <mc:Choice Requires="x14">
            <control shapeId="63537" r:id="rId52" name="Check Box 49">
              <controlPr defaultSize="0" autoFill="0" autoLine="0" autoPict="0">
                <anchor moveWithCells="1">
                  <from>
                    <xdr:col>2</xdr:col>
                    <xdr:colOff>558800</xdr:colOff>
                    <xdr:row>80</xdr:row>
                    <xdr:rowOff>0</xdr:rowOff>
                  </from>
                  <to>
                    <xdr:col>3</xdr:col>
                    <xdr:colOff>254000</xdr:colOff>
                    <xdr:row>80</xdr:row>
                    <xdr:rowOff>228600</xdr:rowOff>
                  </to>
                </anchor>
              </controlPr>
            </control>
          </mc:Choice>
          <mc:Fallback/>
        </mc:AlternateContent>
        <mc:AlternateContent xmlns:mc="http://schemas.openxmlformats.org/markup-compatibility/2006">
          <mc:Choice Requires="x14">
            <control shapeId="63538" r:id="rId53" name="Check Box 50">
              <controlPr defaultSize="0" autoFill="0" autoLine="0" autoPict="0">
                <anchor moveWithCells="1">
                  <from>
                    <xdr:col>2</xdr:col>
                    <xdr:colOff>558800</xdr:colOff>
                    <xdr:row>81</xdr:row>
                    <xdr:rowOff>12700</xdr:rowOff>
                  </from>
                  <to>
                    <xdr:col>3</xdr:col>
                    <xdr:colOff>254000</xdr:colOff>
                    <xdr:row>81</xdr:row>
                    <xdr:rowOff>330200</xdr:rowOff>
                  </to>
                </anchor>
              </controlPr>
            </control>
          </mc:Choice>
          <mc:Fallback/>
        </mc:AlternateContent>
        <mc:AlternateContent xmlns:mc="http://schemas.openxmlformats.org/markup-compatibility/2006">
          <mc:Choice Requires="x14">
            <control shapeId="63539" r:id="rId54" name="Check Box 51">
              <controlPr defaultSize="0" autoFill="0" autoLine="0" autoPict="0">
                <anchor moveWithCells="1">
                  <from>
                    <xdr:col>2</xdr:col>
                    <xdr:colOff>558800</xdr:colOff>
                    <xdr:row>81</xdr:row>
                    <xdr:rowOff>711200</xdr:rowOff>
                  </from>
                  <to>
                    <xdr:col>3</xdr:col>
                    <xdr:colOff>254000</xdr:colOff>
                    <xdr:row>82</xdr:row>
                    <xdr:rowOff>304800</xdr:rowOff>
                  </to>
                </anchor>
              </controlPr>
            </control>
          </mc:Choice>
          <mc:Fallback/>
        </mc:AlternateContent>
        <mc:AlternateContent xmlns:mc="http://schemas.openxmlformats.org/markup-compatibility/2006">
          <mc:Choice Requires="x14">
            <control shapeId="63540" r:id="rId55" name="Check Box 52">
              <controlPr defaultSize="0" autoFill="0" autoLine="0" autoPict="0">
                <anchor moveWithCells="1">
                  <from>
                    <xdr:col>2</xdr:col>
                    <xdr:colOff>558800</xdr:colOff>
                    <xdr:row>83</xdr:row>
                    <xdr:rowOff>25400</xdr:rowOff>
                  </from>
                  <to>
                    <xdr:col>3</xdr:col>
                    <xdr:colOff>254000</xdr:colOff>
                    <xdr:row>83</xdr:row>
                    <xdr:rowOff>254000</xdr:rowOff>
                  </to>
                </anchor>
              </controlPr>
            </control>
          </mc:Choice>
          <mc:Fallback/>
        </mc:AlternateContent>
        <mc:AlternateContent xmlns:mc="http://schemas.openxmlformats.org/markup-compatibility/2006">
          <mc:Choice Requires="x14">
            <control shapeId="63541" r:id="rId56" name="Check Box 53">
              <controlPr defaultSize="0" autoFill="0" autoLine="0" autoPict="0">
                <anchor moveWithCells="1">
                  <from>
                    <xdr:col>2</xdr:col>
                    <xdr:colOff>558800</xdr:colOff>
                    <xdr:row>86</xdr:row>
                    <xdr:rowOff>0</xdr:rowOff>
                  </from>
                  <to>
                    <xdr:col>3</xdr:col>
                    <xdr:colOff>254000</xdr:colOff>
                    <xdr:row>87</xdr:row>
                    <xdr:rowOff>38100</xdr:rowOff>
                  </to>
                </anchor>
              </controlPr>
            </control>
          </mc:Choice>
          <mc:Fallback/>
        </mc:AlternateContent>
        <mc:AlternateContent xmlns:mc="http://schemas.openxmlformats.org/markup-compatibility/2006">
          <mc:Choice Requires="x14">
            <control shapeId="63542" r:id="rId57" name="Check Box 54">
              <controlPr defaultSize="0" autoFill="0" autoLine="0" autoPict="0">
                <anchor moveWithCells="1">
                  <from>
                    <xdr:col>2</xdr:col>
                    <xdr:colOff>558800</xdr:colOff>
                    <xdr:row>87</xdr:row>
                    <xdr:rowOff>12700</xdr:rowOff>
                  </from>
                  <to>
                    <xdr:col>3</xdr:col>
                    <xdr:colOff>254000</xdr:colOff>
                    <xdr:row>87</xdr:row>
                    <xdr:rowOff>330200</xdr:rowOff>
                  </to>
                </anchor>
              </controlPr>
            </control>
          </mc:Choice>
          <mc:Fallback/>
        </mc:AlternateContent>
        <mc:AlternateContent xmlns:mc="http://schemas.openxmlformats.org/markup-compatibility/2006">
          <mc:Choice Requires="x14">
            <control shapeId="63543" r:id="rId58" name="Check Box 55">
              <controlPr defaultSize="0" autoFill="0" autoLine="0" autoPict="0">
                <anchor moveWithCells="1">
                  <from>
                    <xdr:col>2</xdr:col>
                    <xdr:colOff>558800</xdr:colOff>
                    <xdr:row>87</xdr:row>
                    <xdr:rowOff>1092200</xdr:rowOff>
                  </from>
                  <to>
                    <xdr:col>3</xdr:col>
                    <xdr:colOff>254000</xdr:colOff>
                    <xdr:row>88</xdr:row>
                    <xdr:rowOff>266700</xdr:rowOff>
                  </to>
                </anchor>
              </controlPr>
            </control>
          </mc:Choice>
          <mc:Fallback/>
        </mc:AlternateContent>
        <mc:AlternateContent xmlns:mc="http://schemas.openxmlformats.org/markup-compatibility/2006">
          <mc:Choice Requires="x14">
            <control shapeId="63544" r:id="rId59" name="Check Box 56">
              <controlPr defaultSize="0" autoFill="0" autoLine="0" autoPict="0">
                <anchor moveWithCells="1">
                  <from>
                    <xdr:col>2</xdr:col>
                    <xdr:colOff>558800</xdr:colOff>
                    <xdr:row>89</xdr:row>
                    <xdr:rowOff>25400</xdr:rowOff>
                  </from>
                  <to>
                    <xdr:col>3</xdr:col>
                    <xdr:colOff>254000</xdr:colOff>
                    <xdr:row>89</xdr:row>
                    <xdr:rowOff>254000</xdr:rowOff>
                  </to>
                </anchor>
              </controlPr>
            </control>
          </mc:Choice>
          <mc:Fallback/>
        </mc:AlternateContent>
        <mc:AlternateContent xmlns:mc="http://schemas.openxmlformats.org/markup-compatibility/2006">
          <mc:Choice Requires="x14">
            <control shapeId="63545" r:id="rId60" name="Check Box 57">
              <controlPr defaultSize="0" autoFill="0" autoLine="0" autoPict="0">
                <anchor moveWithCells="1">
                  <from>
                    <xdr:col>2</xdr:col>
                    <xdr:colOff>558800</xdr:colOff>
                    <xdr:row>92</xdr:row>
                    <xdr:rowOff>0</xdr:rowOff>
                  </from>
                  <to>
                    <xdr:col>3</xdr:col>
                    <xdr:colOff>254000</xdr:colOff>
                    <xdr:row>92</xdr:row>
                    <xdr:rowOff>228600</xdr:rowOff>
                  </to>
                </anchor>
              </controlPr>
            </control>
          </mc:Choice>
          <mc:Fallback/>
        </mc:AlternateContent>
        <mc:AlternateContent xmlns:mc="http://schemas.openxmlformats.org/markup-compatibility/2006">
          <mc:Choice Requires="x14">
            <control shapeId="63546" r:id="rId61" name="Check Box 58">
              <controlPr defaultSize="0" autoFill="0" autoLine="0" autoPict="0">
                <anchor moveWithCells="1">
                  <from>
                    <xdr:col>2</xdr:col>
                    <xdr:colOff>558800</xdr:colOff>
                    <xdr:row>92</xdr:row>
                    <xdr:rowOff>317500</xdr:rowOff>
                  </from>
                  <to>
                    <xdr:col>3</xdr:col>
                    <xdr:colOff>254000</xdr:colOff>
                    <xdr:row>93</xdr:row>
                    <xdr:rowOff>279400</xdr:rowOff>
                  </to>
                </anchor>
              </controlPr>
            </control>
          </mc:Choice>
          <mc:Fallback/>
        </mc:AlternateContent>
        <mc:AlternateContent xmlns:mc="http://schemas.openxmlformats.org/markup-compatibility/2006">
          <mc:Choice Requires="x14">
            <control shapeId="63547" r:id="rId62" name="Check Box 59">
              <controlPr defaultSize="0" autoFill="0" autoLine="0" autoPict="0">
                <anchor moveWithCells="1">
                  <from>
                    <xdr:col>2</xdr:col>
                    <xdr:colOff>558800</xdr:colOff>
                    <xdr:row>93</xdr:row>
                    <xdr:rowOff>952500</xdr:rowOff>
                  </from>
                  <to>
                    <xdr:col>3</xdr:col>
                    <xdr:colOff>254000</xdr:colOff>
                    <xdr:row>94</xdr:row>
                    <xdr:rowOff>292100</xdr:rowOff>
                  </to>
                </anchor>
              </controlPr>
            </control>
          </mc:Choice>
          <mc:Fallback/>
        </mc:AlternateContent>
        <mc:AlternateContent xmlns:mc="http://schemas.openxmlformats.org/markup-compatibility/2006">
          <mc:Choice Requires="x14">
            <control shapeId="63548" r:id="rId63" name="Check Box 60">
              <controlPr defaultSize="0" autoFill="0" autoLine="0" autoPict="0">
                <anchor moveWithCells="1">
                  <from>
                    <xdr:col>2</xdr:col>
                    <xdr:colOff>558800</xdr:colOff>
                    <xdr:row>95</xdr:row>
                    <xdr:rowOff>25400</xdr:rowOff>
                  </from>
                  <to>
                    <xdr:col>3</xdr:col>
                    <xdr:colOff>254000</xdr:colOff>
                    <xdr:row>95</xdr:row>
                    <xdr:rowOff>254000</xdr:rowOff>
                  </to>
                </anchor>
              </controlPr>
            </control>
          </mc:Choice>
          <mc:Fallback/>
        </mc:AlternateContent>
        <mc:AlternateContent xmlns:mc="http://schemas.openxmlformats.org/markup-compatibility/2006">
          <mc:Choice Requires="x14">
            <control shapeId="63549" r:id="rId64" name="Check Box 61">
              <controlPr defaultSize="0" autoFill="0" autoLine="0" autoPict="0">
                <anchor moveWithCells="1">
                  <from>
                    <xdr:col>2</xdr:col>
                    <xdr:colOff>558800</xdr:colOff>
                    <xdr:row>98</xdr:row>
                    <xdr:rowOff>0</xdr:rowOff>
                  </from>
                  <to>
                    <xdr:col>3</xdr:col>
                    <xdr:colOff>254000</xdr:colOff>
                    <xdr:row>98</xdr:row>
                    <xdr:rowOff>228600</xdr:rowOff>
                  </to>
                </anchor>
              </controlPr>
            </control>
          </mc:Choice>
          <mc:Fallback/>
        </mc:AlternateContent>
        <mc:AlternateContent xmlns:mc="http://schemas.openxmlformats.org/markup-compatibility/2006">
          <mc:Choice Requires="x14">
            <control shapeId="63550" r:id="rId65" name="Check Box 62">
              <controlPr defaultSize="0" autoFill="0" autoLine="0" autoPict="0">
                <anchor moveWithCells="1">
                  <from>
                    <xdr:col>2</xdr:col>
                    <xdr:colOff>558800</xdr:colOff>
                    <xdr:row>99</xdr:row>
                    <xdr:rowOff>12700</xdr:rowOff>
                  </from>
                  <to>
                    <xdr:col>3</xdr:col>
                    <xdr:colOff>254000</xdr:colOff>
                    <xdr:row>99</xdr:row>
                    <xdr:rowOff>330200</xdr:rowOff>
                  </to>
                </anchor>
              </controlPr>
            </control>
          </mc:Choice>
          <mc:Fallback/>
        </mc:AlternateContent>
        <mc:AlternateContent xmlns:mc="http://schemas.openxmlformats.org/markup-compatibility/2006">
          <mc:Choice Requires="x14">
            <control shapeId="63551" r:id="rId66" name="Check Box 63">
              <controlPr defaultSize="0" autoFill="0" autoLine="0" autoPict="0">
                <anchor moveWithCells="1">
                  <from>
                    <xdr:col>2</xdr:col>
                    <xdr:colOff>558800</xdr:colOff>
                    <xdr:row>99</xdr:row>
                    <xdr:rowOff>927100</xdr:rowOff>
                  </from>
                  <to>
                    <xdr:col>3</xdr:col>
                    <xdr:colOff>254000</xdr:colOff>
                    <xdr:row>101</xdr:row>
                    <xdr:rowOff>12700</xdr:rowOff>
                  </to>
                </anchor>
              </controlPr>
            </control>
          </mc:Choice>
          <mc:Fallback/>
        </mc:AlternateContent>
        <mc:AlternateContent xmlns:mc="http://schemas.openxmlformats.org/markup-compatibility/2006">
          <mc:Choice Requires="x14">
            <control shapeId="63552" r:id="rId67" name="Check Box 64">
              <controlPr defaultSize="0" autoFill="0" autoLine="0" autoPict="0">
                <anchor moveWithCells="1">
                  <from>
                    <xdr:col>2</xdr:col>
                    <xdr:colOff>558800</xdr:colOff>
                    <xdr:row>101</xdr:row>
                    <xdr:rowOff>25400</xdr:rowOff>
                  </from>
                  <to>
                    <xdr:col>3</xdr:col>
                    <xdr:colOff>254000</xdr:colOff>
                    <xdr:row>102</xdr:row>
                    <xdr:rowOff>63500</xdr:rowOff>
                  </to>
                </anchor>
              </controlPr>
            </control>
          </mc:Choice>
          <mc:Fallback/>
        </mc:AlternateContent>
        <mc:AlternateContent xmlns:mc="http://schemas.openxmlformats.org/markup-compatibility/2006">
          <mc:Choice Requires="x14">
            <control shapeId="63553" r:id="rId68" name="Check Box 65">
              <controlPr defaultSize="0" autoFill="0" autoLine="0" autoPict="0">
                <anchor moveWithCells="1">
                  <from>
                    <xdr:col>2</xdr:col>
                    <xdr:colOff>571500</xdr:colOff>
                    <xdr:row>104</xdr:row>
                    <xdr:rowOff>12700</xdr:rowOff>
                  </from>
                  <to>
                    <xdr:col>3</xdr:col>
                    <xdr:colOff>292100</xdr:colOff>
                    <xdr:row>104</xdr:row>
                    <xdr:rowOff>177800</xdr:rowOff>
                  </to>
                </anchor>
              </controlPr>
            </control>
          </mc:Choice>
          <mc:Fallback/>
        </mc:AlternateContent>
        <mc:AlternateContent xmlns:mc="http://schemas.openxmlformats.org/markup-compatibility/2006">
          <mc:Choice Requires="x14">
            <control shapeId="63554" r:id="rId69" name="Check Box 66">
              <controlPr defaultSize="0" autoFill="0" autoLine="0" autoPict="0">
                <anchor moveWithCells="1">
                  <from>
                    <xdr:col>2</xdr:col>
                    <xdr:colOff>558800</xdr:colOff>
                    <xdr:row>104</xdr:row>
                    <xdr:rowOff>558800</xdr:rowOff>
                  </from>
                  <to>
                    <xdr:col>3</xdr:col>
                    <xdr:colOff>254000</xdr:colOff>
                    <xdr:row>105</xdr:row>
                    <xdr:rowOff>228600</xdr:rowOff>
                  </to>
                </anchor>
              </controlPr>
            </control>
          </mc:Choice>
          <mc:Fallback/>
        </mc:AlternateContent>
        <mc:AlternateContent xmlns:mc="http://schemas.openxmlformats.org/markup-compatibility/2006">
          <mc:Choice Requires="x14">
            <control shapeId="63555" r:id="rId70" name="Check Box 67">
              <controlPr defaultSize="0" autoFill="0" autoLine="0" autoPict="0">
                <anchor moveWithCells="1">
                  <from>
                    <xdr:col>2</xdr:col>
                    <xdr:colOff>558800</xdr:colOff>
                    <xdr:row>105</xdr:row>
                    <xdr:rowOff>711200</xdr:rowOff>
                  </from>
                  <to>
                    <xdr:col>3</xdr:col>
                    <xdr:colOff>215900</xdr:colOff>
                    <xdr:row>106</xdr:row>
                    <xdr:rowOff>25400</xdr:rowOff>
                  </to>
                </anchor>
              </controlPr>
            </control>
          </mc:Choice>
          <mc:Fallback/>
        </mc:AlternateContent>
        <mc:AlternateContent xmlns:mc="http://schemas.openxmlformats.org/markup-compatibility/2006">
          <mc:Choice Requires="x14">
            <control shapeId="63556" r:id="rId71" name="Check Box 68">
              <controlPr defaultSize="0" autoFill="0" autoLine="0" autoPict="0">
                <anchor moveWithCells="1">
                  <from>
                    <xdr:col>2</xdr:col>
                    <xdr:colOff>558800</xdr:colOff>
                    <xdr:row>106</xdr:row>
                    <xdr:rowOff>63500</xdr:rowOff>
                  </from>
                  <to>
                    <xdr:col>3</xdr:col>
                    <xdr:colOff>241300</xdr:colOff>
                    <xdr:row>108</xdr:row>
                    <xdr:rowOff>139700</xdr:rowOff>
                  </to>
                </anchor>
              </controlPr>
            </control>
          </mc:Choice>
          <mc:Fallback/>
        </mc:AlternateContent>
        <mc:AlternateContent xmlns:mc="http://schemas.openxmlformats.org/markup-compatibility/2006">
          <mc:Choice Requires="x14">
            <control shapeId="63617" r:id="rId72" name="Check Box 129">
              <controlPr defaultSize="0" autoFill="0" autoLine="0" autoPict="0">
                <anchor moveWithCells="1">
                  <from>
                    <xdr:col>2</xdr:col>
                    <xdr:colOff>558800</xdr:colOff>
                    <xdr:row>109</xdr:row>
                    <xdr:rowOff>304800</xdr:rowOff>
                  </from>
                  <to>
                    <xdr:col>3</xdr:col>
                    <xdr:colOff>254000</xdr:colOff>
                    <xdr:row>110</xdr:row>
                    <xdr:rowOff>292100</xdr:rowOff>
                  </to>
                </anchor>
              </controlPr>
            </control>
          </mc:Choice>
          <mc:Fallback/>
        </mc:AlternateContent>
        <mc:AlternateContent xmlns:mc="http://schemas.openxmlformats.org/markup-compatibility/2006">
          <mc:Choice Requires="x14">
            <control shapeId="63618" r:id="rId73" name="Check Box 130">
              <controlPr defaultSize="0" autoFill="0" autoLine="0" autoPict="0">
                <anchor moveWithCells="1">
                  <from>
                    <xdr:col>2</xdr:col>
                    <xdr:colOff>558800</xdr:colOff>
                    <xdr:row>110</xdr:row>
                    <xdr:rowOff>1104900</xdr:rowOff>
                  </from>
                  <to>
                    <xdr:col>3</xdr:col>
                    <xdr:colOff>254000</xdr:colOff>
                    <xdr:row>111</xdr:row>
                    <xdr:rowOff>254000</xdr:rowOff>
                  </to>
                </anchor>
              </controlPr>
            </control>
          </mc:Choice>
          <mc:Fallback/>
        </mc:AlternateContent>
        <mc:AlternateContent xmlns:mc="http://schemas.openxmlformats.org/markup-compatibility/2006">
          <mc:Choice Requires="x14">
            <control shapeId="63619" r:id="rId74" name="Check Box 131">
              <controlPr defaultSize="0" autoFill="0" autoLine="0" autoPict="0">
                <anchor moveWithCells="1">
                  <from>
                    <xdr:col>2</xdr:col>
                    <xdr:colOff>558800</xdr:colOff>
                    <xdr:row>112</xdr:row>
                    <xdr:rowOff>12700</xdr:rowOff>
                  </from>
                  <to>
                    <xdr:col>3</xdr:col>
                    <xdr:colOff>241300</xdr:colOff>
                    <xdr:row>112</xdr:row>
                    <xdr:rowOff>241300</xdr:rowOff>
                  </to>
                </anchor>
              </controlPr>
            </control>
          </mc:Choice>
          <mc:Fallback/>
        </mc:AlternateContent>
        <mc:AlternateContent xmlns:mc="http://schemas.openxmlformats.org/markup-compatibility/2006">
          <mc:Choice Requires="x14">
            <control shapeId="63620" r:id="rId75" name="Check Box 132">
              <controlPr defaultSize="0" autoFill="0" autoLine="0" autoPict="0">
                <anchor moveWithCells="1">
                  <from>
                    <xdr:col>2</xdr:col>
                    <xdr:colOff>558800</xdr:colOff>
                    <xdr:row>113</xdr:row>
                    <xdr:rowOff>0</xdr:rowOff>
                  </from>
                  <to>
                    <xdr:col>3</xdr:col>
                    <xdr:colOff>241300</xdr:colOff>
                    <xdr:row>113</xdr:row>
                    <xdr:rowOff>203200</xdr:rowOff>
                  </to>
                </anchor>
              </controlPr>
            </control>
          </mc:Choice>
          <mc:Fallback/>
        </mc:AlternateContent>
        <mc:AlternateContent xmlns:mc="http://schemas.openxmlformats.org/markup-compatibility/2006">
          <mc:Choice Requires="x14">
            <control shapeId="63621" r:id="rId76" name="Check Box 133">
              <controlPr defaultSize="0" autoFill="0" autoLine="0" autoPict="0">
                <anchor moveWithCells="1">
                  <from>
                    <xdr:col>2</xdr:col>
                    <xdr:colOff>558800</xdr:colOff>
                    <xdr:row>116</xdr:row>
                    <xdr:rowOff>12700</xdr:rowOff>
                  </from>
                  <to>
                    <xdr:col>3</xdr:col>
                    <xdr:colOff>254000</xdr:colOff>
                    <xdr:row>117</xdr:row>
                    <xdr:rowOff>25400</xdr:rowOff>
                  </to>
                </anchor>
              </controlPr>
            </control>
          </mc:Choice>
          <mc:Fallback/>
        </mc:AlternateContent>
        <mc:AlternateContent xmlns:mc="http://schemas.openxmlformats.org/markup-compatibility/2006">
          <mc:Choice Requires="x14">
            <control shapeId="63622" r:id="rId77" name="Check Box 134">
              <controlPr defaultSize="0" autoFill="0" autoLine="0" autoPict="0">
                <anchor moveWithCells="1">
                  <from>
                    <xdr:col>2</xdr:col>
                    <xdr:colOff>558800</xdr:colOff>
                    <xdr:row>116</xdr:row>
                    <xdr:rowOff>1104900</xdr:rowOff>
                  </from>
                  <to>
                    <xdr:col>3</xdr:col>
                    <xdr:colOff>254000</xdr:colOff>
                    <xdr:row>117</xdr:row>
                    <xdr:rowOff>292100</xdr:rowOff>
                  </to>
                </anchor>
              </controlPr>
            </control>
          </mc:Choice>
          <mc:Fallback/>
        </mc:AlternateContent>
        <mc:AlternateContent xmlns:mc="http://schemas.openxmlformats.org/markup-compatibility/2006">
          <mc:Choice Requires="x14">
            <control shapeId="63623" r:id="rId78" name="Check Box 135">
              <controlPr defaultSize="0" autoFill="0" autoLine="0" autoPict="0">
                <anchor moveWithCells="1">
                  <from>
                    <xdr:col>2</xdr:col>
                    <xdr:colOff>558800</xdr:colOff>
                    <xdr:row>118</xdr:row>
                    <xdr:rowOff>12700</xdr:rowOff>
                  </from>
                  <to>
                    <xdr:col>3</xdr:col>
                    <xdr:colOff>241300</xdr:colOff>
                    <xdr:row>118</xdr:row>
                    <xdr:rowOff>241300</xdr:rowOff>
                  </to>
                </anchor>
              </controlPr>
            </control>
          </mc:Choice>
          <mc:Fallback/>
        </mc:AlternateContent>
        <mc:AlternateContent xmlns:mc="http://schemas.openxmlformats.org/markup-compatibility/2006">
          <mc:Choice Requires="x14">
            <control shapeId="63624" r:id="rId79" name="Check Box 136">
              <controlPr defaultSize="0" autoFill="0" autoLine="0" autoPict="0">
                <anchor moveWithCells="1">
                  <from>
                    <xdr:col>2</xdr:col>
                    <xdr:colOff>558800</xdr:colOff>
                    <xdr:row>119</xdr:row>
                    <xdr:rowOff>0</xdr:rowOff>
                  </from>
                  <to>
                    <xdr:col>3</xdr:col>
                    <xdr:colOff>241300</xdr:colOff>
                    <xdr:row>119</xdr:row>
                    <xdr:rowOff>203200</xdr:rowOff>
                  </to>
                </anchor>
              </controlPr>
            </control>
          </mc:Choice>
          <mc:Fallback/>
        </mc:AlternateContent>
        <mc:AlternateContent xmlns:mc="http://schemas.openxmlformats.org/markup-compatibility/2006">
          <mc:Choice Requires="x14">
            <control shapeId="63625" r:id="rId80" name="Check Box 137">
              <controlPr defaultSize="0" autoFill="0" autoLine="0" autoPict="0">
                <anchor moveWithCells="1">
                  <from>
                    <xdr:col>2</xdr:col>
                    <xdr:colOff>558800</xdr:colOff>
                    <xdr:row>121</xdr:row>
                    <xdr:rowOff>317500</xdr:rowOff>
                  </from>
                  <to>
                    <xdr:col>3</xdr:col>
                    <xdr:colOff>254000</xdr:colOff>
                    <xdr:row>122</xdr:row>
                    <xdr:rowOff>317500</xdr:rowOff>
                  </to>
                </anchor>
              </controlPr>
            </control>
          </mc:Choice>
          <mc:Fallback/>
        </mc:AlternateContent>
        <mc:AlternateContent xmlns:mc="http://schemas.openxmlformats.org/markup-compatibility/2006">
          <mc:Choice Requires="x14">
            <control shapeId="63626" r:id="rId81" name="Check Box 138">
              <controlPr defaultSize="0" autoFill="0" autoLine="0" autoPict="0">
                <anchor moveWithCells="1">
                  <from>
                    <xdr:col>3</xdr:col>
                    <xdr:colOff>0</xdr:colOff>
                    <xdr:row>123</xdr:row>
                    <xdr:rowOff>0</xdr:rowOff>
                  </from>
                  <to>
                    <xdr:col>3</xdr:col>
                    <xdr:colOff>254000</xdr:colOff>
                    <xdr:row>123</xdr:row>
                    <xdr:rowOff>254000</xdr:rowOff>
                  </to>
                </anchor>
              </controlPr>
            </control>
          </mc:Choice>
          <mc:Fallback/>
        </mc:AlternateContent>
        <mc:AlternateContent xmlns:mc="http://schemas.openxmlformats.org/markup-compatibility/2006">
          <mc:Choice Requires="x14">
            <control shapeId="63627" r:id="rId82" name="Check Box 139">
              <controlPr defaultSize="0" autoFill="0" autoLine="0" autoPict="0">
                <anchor moveWithCells="1">
                  <from>
                    <xdr:col>2</xdr:col>
                    <xdr:colOff>558800</xdr:colOff>
                    <xdr:row>124</xdr:row>
                    <xdr:rowOff>12700</xdr:rowOff>
                  </from>
                  <to>
                    <xdr:col>3</xdr:col>
                    <xdr:colOff>241300</xdr:colOff>
                    <xdr:row>125</xdr:row>
                    <xdr:rowOff>50800</xdr:rowOff>
                  </to>
                </anchor>
              </controlPr>
            </control>
          </mc:Choice>
          <mc:Fallback/>
        </mc:AlternateContent>
        <mc:AlternateContent xmlns:mc="http://schemas.openxmlformats.org/markup-compatibility/2006">
          <mc:Choice Requires="x14">
            <control shapeId="63628" r:id="rId83" name="Check Box 140">
              <controlPr defaultSize="0" autoFill="0" autoLine="0" autoPict="0">
                <anchor moveWithCells="1">
                  <from>
                    <xdr:col>2</xdr:col>
                    <xdr:colOff>558800</xdr:colOff>
                    <xdr:row>125</xdr:row>
                    <xdr:rowOff>0</xdr:rowOff>
                  </from>
                  <to>
                    <xdr:col>3</xdr:col>
                    <xdr:colOff>241300</xdr:colOff>
                    <xdr:row>125</xdr:row>
                    <xdr:rowOff>203200</xdr:rowOff>
                  </to>
                </anchor>
              </controlPr>
            </control>
          </mc:Choice>
          <mc:Fallback/>
        </mc:AlternateContent>
        <mc:AlternateContent xmlns:mc="http://schemas.openxmlformats.org/markup-compatibility/2006">
          <mc:Choice Requires="x14">
            <control shapeId="63629" r:id="rId84" name="Check Box 141">
              <controlPr defaultSize="0" autoFill="0" autoLine="0" autoPict="0">
                <anchor moveWithCells="1">
                  <from>
                    <xdr:col>2</xdr:col>
                    <xdr:colOff>558800</xdr:colOff>
                    <xdr:row>128</xdr:row>
                    <xdr:rowOff>12700</xdr:rowOff>
                  </from>
                  <to>
                    <xdr:col>3</xdr:col>
                    <xdr:colOff>254000</xdr:colOff>
                    <xdr:row>129</xdr:row>
                    <xdr:rowOff>25400</xdr:rowOff>
                  </to>
                </anchor>
              </controlPr>
            </control>
          </mc:Choice>
          <mc:Fallback/>
        </mc:AlternateContent>
        <mc:AlternateContent xmlns:mc="http://schemas.openxmlformats.org/markup-compatibility/2006">
          <mc:Choice Requires="x14">
            <control shapeId="63630" r:id="rId85" name="Check Box 142">
              <controlPr defaultSize="0" autoFill="0" autoLine="0" autoPict="0">
                <anchor moveWithCells="1">
                  <from>
                    <xdr:col>2</xdr:col>
                    <xdr:colOff>558800</xdr:colOff>
                    <xdr:row>128</xdr:row>
                    <xdr:rowOff>1104900</xdr:rowOff>
                  </from>
                  <to>
                    <xdr:col>3</xdr:col>
                    <xdr:colOff>254000</xdr:colOff>
                    <xdr:row>129</xdr:row>
                    <xdr:rowOff>292100</xdr:rowOff>
                  </to>
                </anchor>
              </controlPr>
            </control>
          </mc:Choice>
          <mc:Fallback/>
        </mc:AlternateContent>
        <mc:AlternateContent xmlns:mc="http://schemas.openxmlformats.org/markup-compatibility/2006">
          <mc:Choice Requires="x14">
            <control shapeId="63631" r:id="rId86" name="Check Box 143">
              <controlPr defaultSize="0" autoFill="0" autoLine="0" autoPict="0">
                <anchor moveWithCells="1">
                  <from>
                    <xdr:col>2</xdr:col>
                    <xdr:colOff>558800</xdr:colOff>
                    <xdr:row>130</xdr:row>
                    <xdr:rowOff>12700</xdr:rowOff>
                  </from>
                  <to>
                    <xdr:col>3</xdr:col>
                    <xdr:colOff>241300</xdr:colOff>
                    <xdr:row>130</xdr:row>
                    <xdr:rowOff>241300</xdr:rowOff>
                  </to>
                </anchor>
              </controlPr>
            </control>
          </mc:Choice>
          <mc:Fallback/>
        </mc:AlternateContent>
        <mc:AlternateContent xmlns:mc="http://schemas.openxmlformats.org/markup-compatibility/2006">
          <mc:Choice Requires="x14">
            <control shapeId="63632" r:id="rId87" name="Check Box 144">
              <controlPr defaultSize="0" autoFill="0" autoLine="0" autoPict="0">
                <anchor moveWithCells="1">
                  <from>
                    <xdr:col>2</xdr:col>
                    <xdr:colOff>558800</xdr:colOff>
                    <xdr:row>131</xdr:row>
                    <xdr:rowOff>0</xdr:rowOff>
                  </from>
                  <to>
                    <xdr:col>3</xdr:col>
                    <xdr:colOff>241300</xdr:colOff>
                    <xdr:row>131</xdr:row>
                    <xdr:rowOff>203200</xdr:rowOff>
                  </to>
                </anchor>
              </controlPr>
            </control>
          </mc:Choice>
          <mc:Fallback/>
        </mc:AlternateContent>
        <mc:AlternateContent xmlns:mc="http://schemas.openxmlformats.org/markup-compatibility/2006">
          <mc:Choice Requires="x14">
            <control shapeId="63633" r:id="rId88" name="Check Box 145">
              <controlPr defaultSize="0" autoFill="0" autoLine="0" autoPict="0">
                <anchor moveWithCells="1">
                  <from>
                    <xdr:col>2</xdr:col>
                    <xdr:colOff>558800</xdr:colOff>
                    <xdr:row>133</xdr:row>
                    <xdr:rowOff>292100</xdr:rowOff>
                  </from>
                  <to>
                    <xdr:col>3</xdr:col>
                    <xdr:colOff>254000</xdr:colOff>
                    <xdr:row>134</xdr:row>
                    <xdr:rowOff>292100</xdr:rowOff>
                  </to>
                </anchor>
              </controlPr>
            </control>
          </mc:Choice>
          <mc:Fallback/>
        </mc:AlternateContent>
        <mc:AlternateContent xmlns:mc="http://schemas.openxmlformats.org/markup-compatibility/2006">
          <mc:Choice Requires="x14">
            <control shapeId="63634" r:id="rId89" name="Check Box 146">
              <controlPr defaultSize="0" autoFill="0" autoLine="0" autoPict="0">
                <anchor moveWithCells="1">
                  <from>
                    <xdr:col>2</xdr:col>
                    <xdr:colOff>558800</xdr:colOff>
                    <xdr:row>134</xdr:row>
                    <xdr:rowOff>698500</xdr:rowOff>
                  </from>
                  <to>
                    <xdr:col>3</xdr:col>
                    <xdr:colOff>254000</xdr:colOff>
                    <xdr:row>135</xdr:row>
                    <xdr:rowOff>317500</xdr:rowOff>
                  </to>
                </anchor>
              </controlPr>
            </control>
          </mc:Choice>
          <mc:Fallback/>
        </mc:AlternateContent>
        <mc:AlternateContent xmlns:mc="http://schemas.openxmlformats.org/markup-compatibility/2006">
          <mc:Choice Requires="x14">
            <control shapeId="63635" r:id="rId90" name="Check Box 147">
              <controlPr defaultSize="0" autoFill="0" autoLine="0" autoPict="0">
                <anchor moveWithCells="1">
                  <from>
                    <xdr:col>2</xdr:col>
                    <xdr:colOff>558800</xdr:colOff>
                    <xdr:row>136</xdr:row>
                    <xdr:rowOff>12700</xdr:rowOff>
                  </from>
                  <to>
                    <xdr:col>3</xdr:col>
                    <xdr:colOff>241300</xdr:colOff>
                    <xdr:row>136</xdr:row>
                    <xdr:rowOff>241300</xdr:rowOff>
                  </to>
                </anchor>
              </controlPr>
            </control>
          </mc:Choice>
          <mc:Fallback/>
        </mc:AlternateContent>
        <mc:AlternateContent xmlns:mc="http://schemas.openxmlformats.org/markup-compatibility/2006">
          <mc:Choice Requires="x14">
            <control shapeId="63636" r:id="rId91" name="Check Box 148">
              <controlPr defaultSize="0" autoFill="0" autoLine="0" autoPict="0">
                <anchor moveWithCells="1">
                  <from>
                    <xdr:col>2</xdr:col>
                    <xdr:colOff>558800</xdr:colOff>
                    <xdr:row>136</xdr:row>
                    <xdr:rowOff>279400</xdr:rowOff>
                  </from>
                  <to>
                    <xdr:col>3</xdr:col>
                    <xdr:colOff>241300</xdr:colOff>
                    <xdr:row>138</xdr:row>
                    <xdr:rowOff>88900</xdr:rowOff>
                  </to>
                </anchor>
              </controlPr>
            </control>
          </mc:Choice>
          <mc:Fallback/>
        </mc:AlternateContent>
        <mc:AlternateContent xmlns:mc="http://schemas.openxmlformats.org/markup-compatibility/2006">
          <mc:Choice Requires="x14">
            <control shapeId="63637" r:id="rId92" name="Check Box 149">
              <controlPr defaultSize="0" autoFill="0" autoLine="0" autoPict="0">
                <anchor moveWithCells="1">
                  <from>
                    <xdr:col>2</xdr:col>
                    <xdr:colOff>558800</xdr:colOff>
                    <xdr:row>139</xdr:row>
                    <xdr:rowOff>101600</xdr:rowOff>
                  </from>
                  <to>
                    <xdr:col>3</xdr:col>
                    <xdr:colOff>254000</xdr:colOff>
                    <xdr:row>140</xdr:row>
                    <xdr:rowOff>317500</xdr:rowOff>
                  </to>
                </anchor>
              </controlPr>
            </control>
          </mc:Choice>
          <mc:Fallback/>
        </mc:AlternateContent>
        <mc:AlternateContent xmlns:mc="http://schemas.openxmlformats.org/markup-compatibility/2006">
          <mc:Choice Requires="x14">
            <control shapeId="63638" r:id="rId93" name="Check Box 150">
              <controlPr defaultSize="0" autoFill="0" autoLine="0" autoPict="0">
                <anchor moveWithCells="1">
                  <from>
                    <xdr:col>2</xdr:col>
                    <xdr:colOff>558800</xdr:colOff>
                    <xdr:row>140</xdr:row>
                    <xdr:rowOff>330200</xdr:rowOff>
                  </from>
                  <to>
                    <xdr:col>3</xdr:col>
                    <xdr:colOff>254000</xdr:colOff>
                    <xdr:row>141</xdr:row>
                    <xdr:rowOff>254000</xdr:rowOff>
                  </to>
                </anchor>
              </controlPr>
            </control>
          </mc:Choice>
          <mc:Fallback/>
        </mc:AlternateContent>
        <mc:AlternateContent xmlns:mc="http://schemas.openxmlformats.org/markup-compatibility/2006">
          <mc:Choice Requires="x14">
            <control shapeId="63639" r:id="rId94" name="Check Box 151">
              <controlPr defaultSize="0" autoFill="0" autoLine="0" autoPict="0">
                <anchor moveWithCells="1">
                  <from>
                    <xdr:col>2</xdr:col>
                    <xdr:colOff>558800</xdr:colOff>
                    <xdr:row>142</xdr:row>
                    <xdr:rowOff>12700</xdr:rowOff>
                  </from>
                  <to>
                    <xdr:col>3</xdr:col>
                    <xdr:colOff>241300</xdr:colOff>
                    <xdr:row>143</xdr:row>
                    <xdr:rowOff>50800</xdr:rowOff>
                  </to>
                </anchor>
              </controlPr>
            </control>
          </mc:Choice>
          <mc:Fallback/>
        </mc:AlternateContent>
        <mc:AlternateContent xmlns:mc="http://schemas.openxmlformats.org/markup-compatibility/2006">
          <mc:Choice Requires="x14">
            <control shapeId="63640" r:id="rId95" name="Check Box 152">
              <controlPr defaultSize="0" autoFill="0" autoLine="0" autoPict="0">
                <anchor moveWithCells="1">
                  <from>
                    <xdr:col>2</xdr:col>
                    <xdr:colOff>558800</xdr:colOff>
                    <xdr:row>143</xdr:row>
                    <xdr:rowOff>0</xdr:rowOff>
                  </from>
                  <to>
                    <xdr:col>3</xdr:col>
                    <xdr:colOff>241300</xdr:colOff>
                    <xdr:row>143</xdr:row>
                    <xdr:rowOff>203200</xdr:rowOff>
                  </to>
                </anchor>
              </controlPr>
            </control>
          </mc:Choice>
          <mc:Fallback/>
        </mc:AlternateContent>
        <mc:AlternateContent xmlns:mc="http://schemas.openxmlformats.org/markup-compatibility/2006">
          <mc:Choice Requires="x14">
            <control shapeId="63641" r:id="rId96" name="Check Box 153">
              <controlPr defaultSize="0" autoFill="0" autoLine="0" autoPict="0">
                <anchor moveWithCells="1">
                  <from>
                    <xdr:col>2</xdr:col>
                    <xdr:colOff>558800</xdr:colOff>
                    <xdr:row>145</xdr:row>
                    <xdr:rowOff>88900</xdr:rowOff>
                  </from>
                  <to>
                    <xdr:col>3</xdr:col>
                    <xdr:colOff>254000</xdr:colOff>
                    <xdr:row>146</xdr:row>
                    <xdr:rowOff>292100</xdr:rowOff>
                  </to>
                </anchor>
              </controlPr>
            </control>
          </mc:Choice>
          <mc:Fallback/>
        </mc:AlternateContent>
        <mc:AlternateContent xmlns:mc="http://schemas.openxmlformats.org/markup-compatibility/2006">
          <mc:Choice Requires="x14">
            <control shapeId="63642" r:id="rId97" name="Check Box 154">
              <controlPr defaultSize="0" autoFill="0" autoLine="0" autoPict="0">
                <anchor moveWithCells="1">
                  <from>
                    <xdr:col>2</xdr:col>
                    <xdr:colOff>558800</xdr:colOff>
                    <xdr:row>146</xdr:row>
                    <xdr:rowOff>495300</xdr:rowOff>
                  </from>
                  <to>
                    <xdr:col>3</xdr:col>
                    <xdr:colOff>254000</xdr:colOff>
                    <xdr:row>148</xdr:row>
                    <xdr:rowOff>114300</xdr:rowOff>
                  </to>
                </anchor>
              </controlPr>
            </control>
          </mc:Choice>
          <mc:Fallback/>
        </mc:AlternateContent>
        <mc:AlternateContent xmlns:mc="http://schemas.openxmlformats.org/markup-compatibility/2006">
          <mc:Choice Requires="x14">
            <control shapeId="63643" r:id="rId98" name="Check Box 155">
              <controlPr defaultSize="0" autoFill="0" autoLine="0" autoPict="0">
                <anchor moveWithCells="1">
                  <from>
                    <xdr:col>2</xdr:col>
                    <xdr:colOff>558800</xdr:colOff>
                    <xdr:row>148</xdr:row>
                    <xdr:rowOff>12700</xdr:rowOff>
                  </from>
                  <to>
                    <xdr:col>3</xdr:col>
                    <xdr:colOff>241300</xdr:colOff>
                    <xdr:row>148</xdr:row>
                    <xdr:rowOff>241300</xdr:rowOff>
                  </to>
                </anchor>
              </controlPr>
            </control>
          </mc:Choice>
          <mc:Fallback/>
        </mc:AlternateContent>
        <mc:AlternateContent xmlns:mc="http://schemas.openxmlformats.org/markup-compatibility/2006">
          <mc:Choice Requires="x14">
            <control shapeId="63644" r:id="rId99" name="Check Box 156">
              <controlPr defaultSize="0" autoFill="0" autoLine="0" autoPict="0">
                <anchor moveWithCells="1">
                  <from>
                    <xdr:col>2</xdr:col>
                    <xdr:colOff>558800</xdr:colOff>
                    <xdr:row>149</xdr:row>
                    <xdr:rowOff>0</xdr:rowOff>
                  </from>
                  <to>
                    <xdr:col>3</xdr:col>
                    <xdr:colOff>241300</xdr:colOff>
                    <xdr:row>149</xdr:row>
                    <xdr:rowOff>203200</xdr:rowOff>
                  </to>
                </anchor>
              </controlPr>
            </control>
          </mc:Choice>
          <mc:Fallback/>
        </mc:AlternateContent>
        <mc:AlternateContent xmlns:mc="http://schemas.openxmlformats.org/markup-compatibility/2006">
          <mc:Choice Requires="x14">
            <control shapeId="63645" r:id="rId100" name="Check Box 157">
              <controlPr defaultSize="0" autoFill="0" autoLine="0" autoPict="0">
                <anchor moveWithCells="1">
                  <from>
                    <xdr:col>2</xdr:col>
                    <xdr:colOff>558800</xdr:colOff>
                    <xdr:row>154</xdr:row>
                    <xdr:rowOff>139700</xdr:rowOff>
                  </from>
                  <to>
                    <xdr:col>3</xdr:col>
                    <xdr:colOff>254000</xdr:colOff>
                    <xdr:row>156</xdr:row>
                    <xdr:rowOff>25400</xdr:rowOff>
                  </to>
                </anchor>
              </controlPr>
            </control>
          </mc:Choice>
          <mc:Fallback/>
        </mc:AlternateContent>
        <mc:AlternateContent xmlns:mc="http://schemas.openxmlformats.org/markup-compatibility/2006">
          <mc:Choice Requires="x14">
            <control shapeId="63646" r:id="rId101" name="Check Box 158">
              <controlPr defaultSize="0" autoFill="0" autoLine="0" autoPict="0">
                <anchor moveWithCells="1">
                  <from>
                    <xdr:col>2</xdr:col>
                    <xdr:colOff>558800</xdr:colOff>
                    <xdr:row>153</xdr:row>
                    <xdr:rowOff>508000</xdr:rowOff>
                  </from>
                  <to>
                    <xdr:col>3</xdr:col>
                    <xdr:colOff>254000</xdr:colOff>
                    <xdr:row>155</xdr:row>
                    <xdr:rowOff>0</xdr:rowOff>
                  </to>
                </anchor>
              </controlPr>
            </control>
          </mc:Choice>
          <mc:Fallback/>
        </mc:AlternateContent>
        <mc:AlternateContent xmlns:mc="http://schemas.openxmlformats.org/markup-compatibility/2006">
          <mc:Choice Requires="x14">
            <control shapeId="63647" r:id="rId102" name="Check Box 159">
              <controlPr defaultSize="0" autoFill="0" autoLine="0" autoPict="0">
                <anchor moveWithCells="1">
                  <from>
                    <xdr:col>2</xdr:col>
                    <xdr:colOff>558800</xdr:colOff>
                    <xdr:row>156</xdr:row>
                    <xdr:rowOff>0</xdr:rowOff>
                  </from>
                  <to>
                    <xdr:col>3</xdr:col>
                    <xdr:colOff>215900</xdr:colOff>
                    <xdr:row>156</xdr:row>
                    <xdr:rowOff>241300</xdr:rowOff>
                  </to>
                </anchor>
              </controlPr>
            </control>
          </mc:Choice>
          <mc:Fallback/>
        </mc:AlternateContent>
        <mc:AlternateContent xmlns:mc="http://schemas.openxmlformats.org/markup-compatibility/2006">
          <mc:Choice Requires="x14">
            <control shapeId="63648" r:id="rId103" name="Check Box 160">
              <controlPr defaultSize="0" autoFill="0" autoLine="0" autoPict="0">
                <anchor moveWithCells="1">
                  <from>
                    <xdr:col>2</xdr:col>
                    <xdr:colOff>558800</xdr:colOff>
                    <xdr:row>157</xdr:row>
                    <xdr:rowOff>0</xdr:rowOff>
                  </from>
                  <to>
                    <xdr:col>3</xdr:col>
                    <xdr:colOff>241300</xdr:colOff>
                    <xdr:row>157</xdr:row>
                    <xdr:rowOff>203200</xdr:rowOff>
                  </to>
                </anchor>
              </controlPr>
            </control>
          </mc:Choice>
          <mc:Fallback/>
        </mc:AlternateContent>
        <mc:AlternateContent xmlns:mc="http://schemas.openxmlformats.org/markup-compatibility/2006">
          <mc:Choice Requires="x14">
            <control shapeId="63649" r:id="rId104" name="Check Box 161">
              <controlPr defaultSize="0" autoFill="0" autoLine="0" autoPict="0">
                <anchor moveWithCells="1">
                  <from>
                    <xdr:col>2</xdr:col>
                    <xdr:colOff>558800</xdr:colOff>
                    <xdr:row>160</xdr:row>
                    <xdr:rowOff>139700</xdr:rowOff>
                  </from>
                  <to>
                    <xdr:col>3</xdr:col>
                    <xdr:colOff>254000</xdr:colOff>
                    <xdr:row>162</xdr:row>
                    <xdr:rowOff>63500</xdr:rowOff>
                  </to>
                </anchor>
              </controlPr>
            </control>
          </mc:Choice>
          <mc:Fallback/>
        </mc:AlternateContent>
        <mc:AlternateContent xmlns:mc="http://schemas.openxmlformats.org/markup-compatibility/2006">
          <mc:Choice Requires="x14">
            <control shapeId="63650" r:id="rId105" name="Check Box 162">
              <controlPr defaultSize="0" autoFill="0" autoLine="0" autoPict="0">
                <anchor moveWithCells="1">
                  <from>
                    <xdr:col>2</xdr:col>
                    <xdr:colOff>558800</xdr:colOff>
                    <xdr:row>159</xdr:row>
                    <xdr:rowOff>127000</xdr:rowOff>
                  </from>
                  <to>
                    <xdr:col>3</xdr:col>
                    <xdr:colOff>254000</xdr:colOff>
                    <xdr:row>161</xdr:row>
                    <xdr:rowOff>25400</xdr:rowOff>
                  </to>
                </anchor>
              </controlPr>
            </control>
          </mc:Choice>
          <mc:Fallback/>
        </mc:AlternateContent>
        <mc:AlternateContent xmlns:mc="http://schemas.openxmlformats.org/markup-compatibility/2006">
          <mc:Choice Requires="x14">
            <control shapeId="63651" r:id="rId106" name="Check Box 163">
              <controlPr defaultSize="0" autoFill="0" autoLine="0" autoPict="0">
                <anchor moveWithCells="1">
                  <from>
                    <xdr:col>2</xdr:col>
                    <xdr:colOff>558800</xdr:colOff>
                    <xdr:row>161</xdr:row>
                    <xdr:rowOff>317500</xdr:rowOff>
                  </from>
                  <to>
                    <xdr:col>3</xdr:col>
                    <xdr:colOff>215900</xdr:colOff>
                    <xdr:row>162</xdr:row>
                    <xdr:rowOff>304800</xdr:rowOff>
                  </to>
                </anchor>
              </controlPr>
            </control>
          </mc:Choice>
          <mc:Fallback/>
        </mc:AlternateContent>
        <mc:AlternateContent xmlns:mc="http://schemas.openxmlformats.org/markup-compatibility/2006">
          <mc:Choice Requires="x14">
            <control shapeId="63652" r:id="rId107" name="Check Box 164">
              <controlPr defaultSize="0" autoFill="0" autoLine="0" autoPict="0">
                <anchor moveWithCells="1">
                  <from>
                    <xdr:col>2</xdr:col>
                    <xdr:colOff>558800</xdr:colOff>
                    <xdr:row>163</xdr:row>
                    <xdr:rowOff>0</xdr:rowOff>
                  </from>
                  <to>
                    <xdr:col>3</xdr:col>
                    <xdr:colOff>241300</xdr:colOff>
                    <xdr:row>163</xdr:row>
                    <xdr:rowOff>203200</xdr:rowOff>
                  </to>
                </anchor>
              </controlPr>
            </control>
          </mc:Choice>
          <mc:Fallback/>
        </mc:AlternateContent>
        <mc:AlternateContent xmlns:mc="http://schemas.openxmlformats.org/markup-compatibility/2006">
          <mc:Choice Requires="x14">
            <control shapeId="63653" r:id="rId108" name="Check Box 165">
              <controlPr defaultSize="0" autoFill="0" autoLine="0" autoPict="0">
                <anchor moveWithCells="1">
                  <from>
                    <xdr:col>2</xdr:col>
                    <xdr:colOff>558800</xdr:colOff>
                    <xdr:row>168</xdr:row>
                    <xdr:rowOff>139700</xdr:rowOff>
                  </from>
                  <to>
                    <xdr:col>3</xdr:col>
                    <xdr:colOff>254000</xdr:colOff>
                    <xdr:row>170</xdr:row>
                    <xdr:rowOff>25400</xdr:rowOff>
                  </to>
                </anchor>
              </controlPr>
            </control>
          </mc:Choice>
          <mc:Fallback/>
        </mc:AlternateContent>
        <mc:AlternateContent xmlns:mc="http://schemas.openxmlformats.org/markup-compatibility/2006">
          <mc:Choice Requires="x14">
            <control shapeId="63654" r:id="rId109" name="Check Box 166">
              <controlPr defaultSize="0" autoFill="0" autoLine="0" autoPict="0">
                <anchor moveWithCells="1">
                  <from>
                    <xdr:col>2</xdr:col>
                    <xdr:colOff>558800</xdr:colOff>
                    <xdr:row>167</xdr:row>
                    <xdr:rowOff>127000</xdr:rowOff>
                  </from>
                  <to>
                    <xdr:col>3</xdr:col>
                    <xdr:colOff>254000</xdr:colOff>
                    <xdr:row>169</xdr:row>
                    <xdr:rowOff>25400</xdr:rowOff>
                  </to>
                </anchor>
              </controlPr>
            </control>
          </mc:Choice>
          <mc:Fallback/>
        </mc:AlternateContent>
        <mc:AlternateContent xmlns:mc="http://schemas.openxmlformats.org/markup-compatibility/2006">
          <mc:Choice Requires="x14">
            <control shapeId="63655" r:id="rId110" name="Check Box 167">
              <controlPr defaultSize="0" autoFill="0" autoLine="0" autoPict="0">
                <anchor moveWithCells="1">
                  <from>
                    <xdr:col>2</xdr:col>
                    <xdr:colOff>558800</xdr:colOff>
                    <xdr:row>170</xdr:row>
                    <xdr:rowOff>12700</xdr:rowOff>
                  </from>
                  <to>
                    <xdr:col>3</xdr:col>
                    <xdr:colOff>241300</xdr:colOff>
                    <xdr:row>170</xdr:row>
                    <xdr:rowOff>241300</xdr:rowOff>
                  </to>
                </anchor>
              </controlPr>
            </control>
          </mc:Choice>
          <mc:Fallback/>
        </mc:AlternateContent>
        <mc:AlternateContent xmlns:mc="http://schemas.openxmlformats.org/markup-compatibility/2006">
          <mc:Choice Requires="x14">
            <control shapeId="63656" r:id="rId111" name="Check Box 168">
              <controlPr defaultSize="0" autoFill="0" autoLine="0" autoPict="0">
                <anchor moveWithCells="1">
                  <from>
                    <xdr:col>2</xdr:col>
                    <xdr:colOff>558800</xdr:colOff>
                    <xdr:row>171</xdr:row>
                    <xdr:rowOff>0</xdr:rowOff>
                  </from>
                  <to>
                    <xdr:col>3</xdr:col>
                    <xdr:colOff>241300</xdr:colOff>
                    <xdr:row>172</xdr:row>
                    <xdr:rowOff>12700</xdr:rowOff>
                  </to>
                </anchor>
              </controlPr>
            </control>
          </mc:Choice>
          <mc:Fallback/>
        </mc:AlternateContent>
        <mc:AlternateContent xmlns:mc="http://schemas.openxmlformats.org/markup-compatibility/2006">
          <mc:Choice Requires="x14">
            <control shapeId="63657" r:id="rId112" name="Check Box 169">
              <controlPr defaultSize="0" autoFill="0" autoLine="0" autoPict="0">
                <anchor moveWithCells="1">
                  <from>
                    <xdr:col>2</xdr:col>
                    <xdr:colOff>558800</xdr:colOff>
                    <xdr:row>174</xdr:row>
                    <xdr:rowOff>139700</xdr:rowOff>
                  </from>
                  <to>
                    <xdr:col>3</xdr:col>
                    <xdr:colOff>254000</xdr:colOff>
                    <xdr:row>175</xdr:row>
                    <xdr:rowOff>215900</xdr:rowOff>
                  </to>
                </anchor>
              </controlPr>
            </control>
          </mc:Choice>
          <mc:Fallback/>
        </mc:AlternateContent>
        <mc:AlternateContent xmlns:mc="http://schemas.openxmlformats.org/markup-compatibility/2006">
          <mc:Choice Requires="x14">
            <control shapeId="63658" r:id="rId113" name="Check Box 170">
              <controlPr defaultSize="0" autoFill="0" autoLine="0" autoPict="0">
                <anchor moveWithCells="1">
                  <from>
                    <xdr:col>2</xdr:col>
                    <xdr:colOff>558800</xdr:colOff>
                    <xdr:row>173</xdr:row>
                    <xdr:rowOff>368300</xdr:rowOff>
                  </from>
                  <to>
                    <xdr:col>3</xdr:col>
                    <xdr:colOff>254000</xdr:colOff>
                    <xdr:row>175</xdr:row>
                    <xdr:rowOff>25400</xdr:rowOff>
                  </to>
                </anchor>
              </controlPr>
            </control>
          </mc:Choice>
          <mc:Fallback/>
        </mc:AlternateContent>
        <mc:AlternateContent xmlns:mc="http://schemas.openxmlformats.org/markup-compatibility/2006">
          <mc:Choice Requires="x14">
            <control shapeId="63659" r:id="rId114" name="Check Box 171">
              <controlPr defaultSize="0" autoFill="0" autoLine="0" autoPict="0">
                <anchor moveWithCells="1">
                  <from>
                    <xdr:col>2</xdr:col>
                    <xdr:colOff>558800</xdr:colOff>
                    <xdr:row>176</xdr:row>
                    <xdr:rowOff>12700</xdr:rowOff>
                  </from>
                  <to>
                    <xdr:col>3</xdr:col>
                    <xdr:colOff>241300</xdr:colOff>
                    <xdr:row>176</xdr:row>
                    <xdr:rowOff>241300</xdr:rowOff>
                  </to>
                </anchor>
              </controlPr>
            </control>
          </mc:Choice>
          <mc:Fallback/>
        </mc:AlternateContent>
        <mc:AlternateContent xmlns:mc="http://schemas.openxmlformats.org/markup-compatibility/2006">
          <mc:Choice Requires="x14">
            <control shapeId="63660" r:id="rId115" name="Check Box 172">
              <controlPr defaultSize="0" autoFill="0" autoLine="0" autoPict="0">
                <anchor moveWithCells="1">
                  <from>
                    <xdr:col>2</xdr:col>
                    <xdr:colOff>558800</xdr:colOff>
                    <xdr:row>177</xdr:row>
                    <xdr:rowOff>0</xdr:rowOff>
                  </from>
                  <to>
                    <xdr:col>3</xdr:col>
                    <xdr:colOff>241300</xdr:colOff>
                    <xdr:row>178</xdr:row>
                    <xdr:rowOff>0</xdr:rowOff>
                  </to>
                </anchor>
              </controlPr>
            </control>
          </mc:Choice>
          <mc:Fallback/>
        </mc:AlternateContent>
        <mc:AlternateContent xmlns:mc="http://schemas.openxmlformats.org/markup-compatibility/2006">
          <mc:Choice Requires="x14">
            <control shapeId="63661" r:id="rId116" name="Check Box 173">
              <controlPr defaultSize="0" autoFill="0" autoLine="0" autoPict="0">
                <anchor moveWithCells="1">
                  <from>
                    <xdr:col>2</xdr:col>
                    <xdr:colOff>558800</xdr:colOff>
                    <xdr:row>180</xdr:row>
                    <xdr:rowOff>330200</xdr:rowOff>
                  </from>
                  <to>
                    <xdr:col>3</xdr:col>
                    <xdr:colOff>254000</xdr:colOff>
                    <xdr:row>182</xdr:row>
                    <xdr:rowOff>25400</xdr:rowOff>
                  </to>
                </anchor>
              </controlPr>
            </control>
          </mc:Choice>
          <mc:Fallback/>
        </mc:AlternateContent>
        <mc:AlternateContent xmlns:mc="http://schemas.openxmlformats.org/markup-compatibility/2006">
          <mc:Choice Requires="x14">
            <control shapeId="63662" r:id="rId117" name="Check Box 174">
              <controlPr defaultSize="0" autoFill="0" autoLine="0" autoPict="0">
                <anchor moveWithCells="1">
                  <from>
                    <xdr:col>2</xdr:col>
                    <xdr:colOff>558800</xdr:colOff>
                    <xdr:row>179</xdr:row>
                    <xdr:rowOff>139700</xdr:rowOff>
                  </from>
                  <to>
                    <xdr:col>3</xdr:col>
                    <xdr:colOff>254000</xdr:colOff>
                    <xdr:row>180</xdr:row>
                    <xdr:rowOff>241300</xdr:rowOff>
                  </to>
                </anchor>
              </controlPr>
            </control>
          </mc:Choice>
          <mc:Fallback/>
        </mc:AlternateContent>
        <mc:AlternateContent xmlns:mc="http://schemas.openxmlformats.org/markup-compatibility/2006">
          <mc:Choice Requires="x14">
            <control shapeId="63663" r:id="rId118" name="Check Box 175">
              <controlPr defaultSize="0" autoFill="0" autoLine="0" autoPict="0">
                <anchor moveWithCells="1">
                  <from>
                    <xdr:col>2</xdr:col>
                    <xdr:colOff>558800</xdr:colOff>
                    <xdr:row>182</xdr:row>
                    <xdr:rowOff>12700</xdr:rowOff>
                  </from>
                  <to>
                    <xdr:col>3</xdr:col>
                    <xdr:colOff>241300</xdr:colOff>
                    <xdr:row>182</xdr:row>
                    <xdr:rowOff>241300</xdr:rowOff>
                  </to>
                </anchor>
              </controlPr>
            </control>
          </mc:Choice>
          <mc:Fallback/>
        </mc:AlternateContent>
        <mc:AlternateContent xmlns:mc="http://schemas.openxmlformats.org/markup-compatibility/2006">
          <mc:Choice Requires="x14">
            <control shapeId="63664" r:id="rId119" name="Check Box 176">
              <controlPr defaultSize="0" autoFill="0" autoLine="0" autoPict="0">
                <anchor moveWithCells="1">
                  <from>
                    <xdr:col>2</xdr:col>
                    <xdr:colOff>558800</xdr:colOff>
                    <xdr:row>183</xdr:row>
                    <xdr:rowOff>0</xdr:rowOff>
                  </from>
                  <to>
                    <xdr:col>3</xdr:col>
                    <xdr:colOff>241300</xdr:colOff>
                    <xdr:row>183</xdr:row>
                    <xdr:rowOff>203200</xdr:rowOff>
                  </to>
                </anchor>
              </controlPr>
            </control>
          </mc:Choice>
          <mc:Fallback/>
        </mc:AlternateContent>
        <mc:AlternateContent xmlns:mc="http://schemas.openxmlformats.org/markup-compatibility/2006">
          <mc:Choice Requires="x14">
            <control shapeId="63665" r:id="rId120" name="Check Box 177">
              <controlPr defaultSize="0" autoFill="0" autoLine="0" autoPict="0">
                <anchor moveWithCells="1">
                  <from>
                    <xdr:col>2</xdr:col>
                    <xdr:colOff>558800</xdr:colOff>
                    <xdr:row>187</xdr:row>
                    <xdr:rowOff>0</xdr:rowOff>
                  </from>
                  <to>
                    <xdr:col>3</xdr:col>
                    <xdr:colOff>254000</xdr:colOff>
                    <xdr:row>187</xdr:row>
                    <xdr:rowOff>266700</xdr:rowOff>
                  </to>
                </anchor>
              </controlPr>
            </control>
          </mc:Choice>
          <mc:Fallback/>
        </mc:AlternateContent>
        <mc:AlternateContent xmlns:mc="http://schemas.openxmlformats.org/markup-compatibility/2006">
          <mc:Choice Requires="x14">
            <control shapeId="63666" r:id="rId121" name="Check Box 178">
              <controlPr defaultSize="0" autoFill="0" autoLine="0" autoPict="0">
                <anchor moveWithCells="1">
                  <from>
                    <xdr:col>2</xdr:col>
                    <xdr:colOff>558800</xdr:colOff>
                    <xdr:row>185</xdr:row>
                    <xdr:rowOff>342900</xdr:rowOff>
                  </from>
                  <to>
                    <xdr:col>3</xdr:col>
                    <xdr:colOff>254000</xdr:colOff>
                    <xdr:row>187</xdr:row>
                    <xdr:rowOff>25400</xdr:rowOff>
                  </to>
                </anchor>
              </controlPr>
            </control>
          </mc:Choice>
          <mc:Fallback/>
        </mc:AlternateContent>
        <mc:AlternateContent xmlns:mc="http://schemas.openxmlformats.org/markup-compatibility/2006">
          <mc:Choice Requires="x14">
            <control shapeId="63667" r:id="rId122" name="Check Box 179">
              <controlPr defaultSize="0" autoFill="0" autoLine="0" autoPict="0">
                <anchor moveWithCells="1">
                  <from>
                    <xdr:col>2</xdr:col>
                    <xdr:colOff>558800</xdr:colOff>
                    <xdr:row>188</xdr:row>
                    <xdr:rowOff>12700</xdr:rowOff>
                  </from>
                  <to>
                    <xdr:col>3</xdr:col>
                    <xdr:colOff>241300</xdr:colOff>
                    <xdr:row>188</xdr:row>
                    <xdr:rowOff>241300</xdr:rowOff>
                  </to>
                </anchor>
              </controlPr>
            </control>
          </mc:Choice>
          <mc:Fallback/>
        </mc:AlternateContent>
        <mc:AlternateContent xmlns:mc="http://schemas.openxmlformats.org/markup-compatibility/2006">
          <mc:Choice Requires="x14">
            <control shapeId="63668" r:id="rId123" name="Check Box 180">
              <controlPr defaultSize="0" autoFill="0" autoLine="0" autoPict="0">
                <anchor moveWithCells="1">
                  <from>
                    <xdr:col>2</xdr:col>
                    <xdr:colOff>558800</xdr:colOff>
                    <xdr:row>189</xdr:row>
                    <xdr:rowOff>0</xdr:rowOff>
                  </from>
                  <to>
                    <xdr:col>3</xdr:col>
                    <xdr:colOff>241300</xdr:colOff>
                    <xdr:row>189</xdr:row>
                    <xdr:rowOff>203200</xdr:rowOff>
                  </to>
                </anchor>
              </controlPr>
            </control>
          </mc:Choice>
          <mc:Fallback/>
        </mc:AlternateContent>
        <mc:AlternateContent xmlns:mc="http://schemas.openxmlformats.org/markup-compatibility/2006">
          <mc:Choice Requires="x14">
            <control shapeId="63669" r:id="rId124" name="Check Box 181">
              <controlPr defaultSize="0" autoFill="0" autoLine="0" autoPict="0">
                <anchor moveWithCells="1">
                  <from>
                    <xdr:col>2</xdr:col>
                    <xdr:colOff>558800</xdr:colOff>
                    <xdr:row>192</xdr:row>
                    <xdr:rowOff>330200</xdr:rowOff>
                  </from>
                  <to>
                    <xdr:col>3</xdr:col>
                    <xdr:colOff>254000</xdr:colOff>
                    <xdr:row>193</xdr:row>
                    <xdr:rowOff>266700</xdr:rowOff>
                  </to>
                </anchor>
              </controlPr>
            </control>
          </mc:Choice>
          <mc:Fallback/>
        </mc:AlternateContent>
        <mc:AlternateContent xmlns:mc="http://schemas.openxmlformats.org/markup-compatibility/2006">
          <mc:Choice Requires="x14">
            <control shapeId="63670" r:id="rId125" name="Check Box 182">
              <controlPr defaultSize="0" autoFill="0" autoLine="0" autoPict="0">
                <anchor moveWithCells="1">
                  <from>
                    <xdr:col>2</xdr:col>
                    <xdr:colOff>558800</xdr:colOff>
                    <xdr:row>192</xdr:row>
                    <xdr:rowOff>0</xdr:rowOff>
                  </from>
                  <to>
                    <xdr:col>3</xdr:col>
                    <xdr:colOff>254000</xdr:colOff>
                    <xdr:row>193</xdr:row>
                    <xdr:rowOff>76200</xdr:rowOff>
                  </to>
                </anchor>
              </controlPr>
            </control>
          </mc:Choice>
          <mc:Fallback/>
        </mc:AlternateContent>
        <mc:AlternateContent xmlns:mc="http://schemas.openxmlformats.org/markup-compatibility/2006">
          <mc:Choice Requires="x14">
            <control shapeId="63671" r:id="rId126" name="Check Box 183">
              <controlPr defaultSize="0" autoFill="0" autoLine="0" autoPict="0">
                <anchor moveWithCells="1">
                  <from>
                    <xdr:col>2</xdr:col>
                    <xdr:colOff>558800</xdr:colOff>
                    <xdr:row>193</xdr:row>
                    <xdr:rowOff>292100</xdr:rowOff>
                  </from>
                  <to>
                    <xdr:col>3</xdr:col>
                    <xdr:colOff>241300</xdr:colOff>
                    <xdr:row>194</xdr:row>
                    <xdr:rowOff>292100</xdr:rowOff>
                  </to>
                </anchor>
              </controlPr>
            </control>
          </mc:Choice>
          <mc:Fallback/>
        </mc:AlternateContent>
        <mc:AlternateContent xmlns:mc="http://schemas.openxmlformats.org/markup-compatibility/2006">
          <mc:Choice Requires="x14">
            <control shapeId="63672" r:id="rId127" name="Check Box 184">
              <controlPr defaultSize="0" autoFill="0" autoLine="0" autoPict="0">
                <anchor moveWithCells="1">
                  <from>
                    <xdr:col>2</xdr:col>
                    <xdr:colOff>558800</xdr:colOff>
                    <xdr:row>195</xdr:row>
                    <xdr:rowOff>0</xdr:rowOff>
                  </from>
                  <to>
                    <xdr:col>3</xdr:col>
                    <xdr:colOff>241300</xdr:colOff>
                    <xdr:row>195</xdr:row>
                    <xdr:rowOff>190500</xdr:rowOff>
                  </to>
                </anchor>
              </controlPr>
            </control>
          </mc:Choice>
          <mc:Fallback/>
        </mc:AlternateContent>
        <mc:AlternateContent xmlns:mc="http://schemas.openxmlformats.org/markup-compatibility/2006">
          <mc:Choice Requires="x14">
            <control shapeId="63673" r:id="rId128" name="Check Box 185">
              <controlPr defaultSize="0" autoFill="0" autoLine="0" autoPict="0">
                <anchor moveWithCells="1">
                  <from>
                    <xdr:col>2</xdr:col>
                    <xdr:colOff>558800</xdr:colOff>
                    <xdr:row>198</xdr:row>
                    <xdr:rowOff>330200</xdr:rowOff>
                  </from>
                  <to>
                    <xdr:col>3</xdr:col>
                    <xdr:colOff>254000</xdr:colOff>
                    <xdr:row>199</xdr:row>
                    <xdr:rowOff>266700</xdr:rowOff>
                  </to>
                </anchor>
              </controlPr>
            </control>
          </mc:Choice>
          <mc:Fallback/>
        </mc:AlternateContent>
        <mc:AlternateContent xmlns:mc="http://schemas.openxmlformats.org/markup-compatibility/2006">
          <mc:Choice Requires="x14">
            <control shapeId="63674" r:id="rId129" name="Check Box 186">
              <controlPr defaultSize="0" autoFill="0" autoLine="0" autoPict="0">
                <anchor moveWithCells="1">
                  <from>
                    <xdr:col>2</xdr:col>
                    <xdr:colOff>558800</xdr:colOff>
                    <xdr:row>198</xdr:row>
                    <xdr:rowOff>0</xdr:rowOff>
                  </from>
                  <to>
                    <xdr:col>3</xdr:col>
                    <xdr:colOff>254000</xdr:colOff>
                    <xdr:row>199</xdr:row>
                    <xdr:rowOff>63500</xdr:rowOff>
                  </to>
                </anchor>
              </controlPr>
            </control>
          </mc:Choice>
          <mc:Fallback/>
        </mc:AlternateContent>
        <mc:AlternateContent xmlns:mc="http://schemas.openxmlformats.org/markup-compatibility/2006">
          <mc:Choice Requires="x14">
            <control shapeId="63675" r:id="rId130" name="Check Box 187">
              <controlPr defaultSize="0" autoFill="0" autoLine="0" autoPict="0">
                <anchor moveWithCells="1">
                  <from>
                    <xdr:col>2</xdr:col>
                    <xdr:colOff>558800</xdr:colOff>
                    <xdr:row>200</xdr:row>
                    <xdr:rowOff>38100</xdr:rowOff>
                  </from>
                  <to>
                    <xdr:col>3</xdr:col>
                    <xdr:colOff>292100</xdr:colOff>
                    <xdr:row>200</xdr:row>
                    <xdr:rowOff>165100</xdr:rowOff>
                  </to>
                </anchor>
              </controlPr>
            </control>
          </mc:Choice>
          <mc:Fallback/>
        </mc:AlternateContent>
        <mc:AlternateContent xmlns:mc="http://schemas.openxmlformats.org/markup-compatibility/2006">
          <mc:Choice Requires="x14">
            <control shapeId="63676" r:id="rId131" name="Check Box 188">
              <controlPr defaultSize="0" autoFill="0" autoLine="0" autoPict="0">
                <anchor moveWithCells="1">
                  <from>
                    <xdr:col>2</xdr:col>
                    <xdr:colOff>558800</xdr:colOff>
                    <xdr:row>200</xdr:row>
                    <xdr:rowOff>177800</xdr:rowOff>
                  </from>
                  <to>
                    <xdr:col>3</xdr:col>
                    <xdr:colOff>228600</xdr:colOff>
                    <xdr:row>200</xdr:row>
                    <xdr:rowOff>368300</xdr:rowOff>
                  </to>
                </anchor>
              </controlPr>
            </control>
          </mc:Choice>
          <mc:Fallback/>
        </mc:AlternateContent>
        <mc:AlternateContent xmlns:mc="http://schemas.openxmlformats.org/markup-compatibility/2006">
          <mc:Choice Requires="x14">
            <control shapeId="63677" r:id="rId132" name="Check Box 189">
              <controlPr defaultSize="0" autoFill="0" autoLine="0" autoPict="0">
                <anchor moveWithCells="1">
                  <from>
                    <xdr:col>2</xdr:col>
                    <xdr:colOff>558800</xdr:colOff>
                    <xdr:row>206</xdr:row>
                    <xdr:rowOff>330200</xdr:rowOff>
                  </from>
                  <to>
                    <xdr:col>3</xdr:col>
                    <xdr:colOff>254000</xdr:colOff>
                    <xdr:row>208</xdr:row>
                    <xdr:rowOff>76200</xdr:rowOff>
                  </to>
                </anchor>
              </controlPr>
            </control>
          </mc:Choice>
          <mc:Fallback/>
        </mc:AlternateContent>
        <mc:AlternateContent xmlns:mc="http://schemas.openxmlformats.org/markup-compatibility/2006">
          <mc:Choice Requires="x14">
            <control shapeId="63678" r:id="rId133" name="Check Box 190">
              <controlPr defaultSize="0" autoFill="0" autoLine="0" autoPict="0">
                <anchor moveWithCells="1">
                  <from>
                    <xdr:col>2</xdr:col>
                    <xdr:colOff>558800</xdr:colOff>
                    <xdr:row>205</xdr:row>
                    <xdr:rowOff>381000</xdr:rowOff>
                  </from>
                  <to>
                    <xdr:col>3</xdr:col>
                    <xdr:colOff>254000</xdr:colOff>
                    <xdr:row>207</xdr:row>
                    <xdr:rowOff>139700</xdr:rowOff>
                  </to>
                </anchor>
              </controlPr>
            </control>
          </mc:Choice>
          <mc:Fallback/>
        </mc:AlternateContent>
        <mc:AlternateContent xmlns:mc="http://schemas.openxmlformats.org/markup-compatibility/2006">
          <mc:Choice Requires="x14">
            <control shapeId="63679" r:id="rId134" name="Check Box 191">
              <controlPr defaultSize="0" autoFill="0" autoLine="0" autoPict="0">
                <anchor moveWithCells="1">
                  <from>
                    <xdr:col>2</xdr:col>
                    <xdr:colOff>558800</xdr:colOff>
                    <xdr:row>208</xdr:row>
                    <xdr:rowOff>12700</xdr:rowOff>
                  </from>
                  <to>
                    <xdr:col>3</xdr:col>
                    <xdr:colOff>241300</xdr:colOff>
                    <xdr:row>208</xdr:row>
                    <xdr:rowOff>241300</xdr:rowOff>
                  </to>
                </anchor>
              </controlPr>
            </control>
          </mc:Choice>
          <mc:Fallback/>
        </mc:AlternateContent>
        <mc:AlternateContent xmlns:mc="http://schemas.openxmlformats.org/markup-compatibility/2006">
          <mc:Choice Requires="x14">
            <control shapeId="63680" r:id="rId135" name="Check Box 192">
              <controlPr defaultSize="0" autoFill="0" autoLine="0" autoPict="0">
                <anchor moveWithCells="1">
                  <from>
                    <xdr:col>2</xdr:col>
                    <xdr:colOff>558800</xdr:colOff>
                    <xdr:row>209</xdr:row>
                    <xdr:rowOff>0</xdr:rowOff>
                  </from>
                  <to>
                    <xdr:col>3</xdr:col>
                    <xdr:colOff>241300</xdr:colOff>
                    <xdr:row>210</xdr:row>
                    <xdr:rowOff>12700</xdr:rowOff>
                  </to>
                </anchor>
              </controlPr>
            </control>
          </mc:Choice>
          <mc:Fallback/>
        </mc:AlternateContent>
        <mc:AlternateContent xmlns:mc="http://schemas.openxmlformats.org/markup-compatibility/2006">
          <mc:Choice Requires="x14">
            <control shapeId="63681" r:id="rId136" name="Check Box 193">
              <controlPr defaultSize="0" autoFill="0" autoLine="0" autoPict="0">
                <anchor moveWithCells="1">
                  <from>
                    <xdr:col>2</xdr:col>
                    <xdr:colOff>558800</xdr:colOff>
                    <xdr:row>212</xdr:row>
                    <xdr:rowOff>330200</xdr:rowOff>
                  </from>
                  <to>
                    <xdr:col>3</xdr:col>
                    <xdr:colOff>254000</xdr:colOff>
                    <xdr:row>213</xdr:row>
                    <xdr:rowOff>215900</xdr:rowOff>
                  </to>
                </anchor>
              </controlPr>
            </control>
          </mc:Choice>
          <mc:Fallback/>
        </mc:AlternateContent>
        <mc:AlternateContent xmlns:mc="http://schemas.openxmlformats.org/markup-compatibility/2006">
          <mc:Choice Requires="x14">
            <control shapeId="63682" r:id="rId137" name="Check Box 194">
              <controlPr defaultSize="0" autoFill="0" autoLine="0" autoPict="0">
                <anchor moveWithCells="1">
                  <from>
                    <xdr:col>2</xdr:col>
                    <xdr:colOff>558800</xdr:colOff>
                    <xdr:row>211</xdr:row>
                    <xdr:rowOff>381000</xdr:rowOff>
                  </from>
                  <to>
                    <xdr:col>3</xdr:col>
                    <xdr:colOff>254000</xdr:colOff>
                    <xdr:row>212</xdr:row>
                    <xdr:rowOff>292100</xdr:rowOff>
                  </to>
                </anchor>
              </controlPr>
            </control>
          </mc:Choice>
          <mc:Fallback/>
        </mc:AlternateContent>
        <mc:AlternateContent xmlns:mc="http://schemas.openxmlformats.org/markup-compatibility/2006">
          <mc:Choice Requires="x14">
            <control shapeId="63683" r:id="rId138" name="Check Box 195">
              <controlPr defaultSize="0" autoFill="0" autoLine="0" autoPict="0">
                <anchor moveWithCells="1">
                  <from>
                    <xdr:col>2</xdr:col>
                    <xdr:colOff>558800</xdr:colOff>
                    <xdr:row>214</xdr:row>
                    <xdr:rowOff>12700</xdr:rowOff>
                  </from>
                  <to>
                    <xdr:col>3</xdr:col>
                    <xdr:colOff>241300</xdr:colOff>
                    <xdr:row>214</xdr:row>
                    <xdr:rowOff>241300</xdr:rowOff>
                  </to>
                </anchor>
              </controlPr>
            </control>
          </mc:Choice>
          <mc:Fallback/>
        </mc:AlternateContent>
        <mc:AlternateContent xmlns:mc="http://schemas.openxmlformats.org/markup-compatibility/2006">
          <mc:Choice Requires="x14">
            <control shapeId="63684" r:id="rId139" name="Check Box 196">
              <controlPr defaultSize="0" autoFill="0" autoLine="0" autoPict="0">
                <anchor moveWithCells="1">
                  <from>
                    <xdr:col>2</xdr:col>
                    <xdr:colOff>558800</xdr:colOff>
                    <xdr:row>215</xdr:row>
                    <xdr:rowOff>0</xdr:rowOff>
                  </from>
                  <to>
                    <xdr:col>3</xdr:col>
                    <xdr:colOff>241300</xdr:colOff>
                    <xdr:row>215</xdr:row>
                    <xdr:rowOff>203200</xdr:rowOff>
                  </to>
                </anchor>
              </controlPr>
            </control>
          </mc:Choice>
          <mc:Fallback/>
        </mc:AlternateContent>
        <mc:AlternateContent xmlns:mc="http://schemas.openxmlformats.org/markup-compatibility/2006">
          <mc:Choice Requires="x14">
            <control shapeId="63685" r:id="rId140" name="Check Box 197">
              <controlPr defaultSize="0" autoFill="0" autoLine="0" autoPict="0">
                <anchor moveWithCells="1">
                  <from>
                    <xdr:col>2</xdr:col>
                    <xdr:colOff>558800</xdr:colOff>
                    <xdr:row>218</xdr:row>
                    <xdr:rowOff>330200</xdr:rowOff>
                  </from>
                  <to>
                    <xdr:col>3</xdr:col>
                    <xdr:colOff>254000</xdr:colOff>
                    <xdr:row>219</xdr:row>
                    <xdr:rowOff>266700</xdr:rowOff>
                  </to>
                </anchor>
              </controlPr>
            </control>
          </mc:Choice>
          <mc:Fallback/>
        </mc:AlternateContent>
        <mc:AlternateContent xmlns:mc="http://schemas.openxmlformats.org/markup-compatibility/2006">
          <mc:Choice Requires="x14">
            <control shapeId="63686" r:id="rId141" name="Check Box 198">
              <controlPr defaultSize="0" autoFill="0" autoLine="0" autoPict="0">
                <anchor moveWithCells="1">
                  <from>
                    <xdr:col>2</xdr:col>
                    <xdr:colOff>558800</xdr:colOff>
                    <xdr:row>217</xdr:row>
                    <xdr:rowOff>381000</xdr:rowOff>
                  </from>
                  <to>
                    <xdr:col>3</xdr:col>
                    <xdr:colOff>254000</xdr:colOff>
                    <xdr:row>219</xdr:row>
                    <xdr:rowOff>101600</xdr:rowOff>
                  </to>
                </anchor>
              </controlPr>
            </control>
          </mc:Choice>
          <mc:Fallback/>
        </mc:AlternateContent>
        <mc:AlternateContent xmlns:mc="http://schemas.openxmlformats.org/markup-compatibility/2006">
          <mc:Choice Requires="x14">
            <control shapeId="63687" r:id="rId142" name="Check Box 199">
              <controlPr defaultSize="0" autoFill="0" autoLine="0" autoPict="0">
                <anchor moveWithCells="1">
                  <from>
                    <xdr:col>2</xdr:col>
                    <xdr:colOff>558800</xdr:colOff>
                    <xdr:row>220</xdr:row>
                    <xdr:rowOff>12700</xdr:rowOff>
                  </from>
                  <to>
                    <xdr:col>3</xdr:col>
                    <xdr:colOff>241300</xdr:colOff>
                    <xdr:row>220</xdr:row>
                    <xdr:rowOff>241300</xdr:rowOff>
                  </to>
                </anchor>
              </controlPr>
            </control>
          </mc:Choice>
          <mc:Fallback/>
        </mc:AlternateContent>
        <mc:AlternateContent xmlns:mc="http://schemas.openxmlformats.org/markup-compatibility/2006">
          <mc:Choice Requires="x14">
            <control shapeId="63688" r:id="rId143" name="Check Box 200">
              <controlPr defaultSize="0" autoFill="0" autoLine="0" autoPict="0">
                <anchor moveWithCells="1">
                  <from>
                    <xdr:col>2</xdr:col>
                    <xdr:colOff>558800</xdr:colOff>
                    <xdr:row>221</xdr:row>
                    <xdr:rowOff>0</xdr:rowOff>
                  </from>
                  <to>
                    <xdr:col>3</xdr:col>
                    <xdr:colOff>241300</xdr:colOff>
                    <xdr:row>221</xdr:row>
                    <xdr:rowOff>203200</xdr:rowOff>
                  </to>
                </anchor>
              </controlPr>
            </control>
          </mc:Choice>
          <mc:Fallback/>
        </mc:AlternateContent>
        <mc:AlternateContent xmlns:mc="http://schemas.openxmlformats.org/markup-compatibility/2006">
          <mc:Choice Requires="x14">
            <control shapeId="63689" r:id="rId144" name="Check Box 201">
              <controlPr defaultSize="0" autoFill="0" autoLine="0" autoPict="0">
                <anchor moveWithCells="1">
                  <from>
                    <xdr:col>2</xdr:col>
                    <xdr:colOff>558800</xdr:colOff>
                    <xdr:row>224</xdr:row>
                    <xdr:rowOff>330200</xdr:rowOff>
                  </from>
                  <to>
                    <xdr:col>3</xdr:col>
                    <xdr:colOff>254000</xdr:colOff>
                    <xdr:row>225</xdr:row>
                    <xdr:rowOff>215900</xdr:rowOff>
                  </to>
                </anchor>
              </controlPr>
            </control>
          </mc:Choice>
          <mc:Fallback/>
        </mc:AlternateContent>
        <mc:AlternateContent xmlns:mc="http://schemas.openxmlformats.org/markup-compatibility/2006">
          <mc:Choice Requires="x14">
            <control shapeId="63690" r:id="rId145" name="Check Box 202">
              <controlPr defaultSize="0" autoFill="0" autoLine="0" autoPict="0">
                <anchor moveWithCells="1">
                  <from>
                    <xdr:col>2</xdr:col>
                    <xdr:colOff>558800</xdr:colOff>
                    <xdr:row>223</xdr:row>
                    <xdr:rowOff>381000</xdr:rowOff>
                  </from>
                  <to>
                    <xdr:col>3</xdr:col>
                    <xdr:colOff>254000</xdr:colOff>
                    <xdr:row>224</xdr:row>
                    <xdr:rowOff>292100</xdr:rowOff>
                  </to>
                </anchor>
              </controlPr>
            </control>
          </mc:Choice>
          <mc:Fallback/>
        </mc:AlternateContent>
        <mc:AlternateContent xmlns:mc="http://schemas.openxmlformats.org/markup-compatibility/2006">
          <mc:Choice Requires="x14">
            <control shapeId="63691" r:id="rId146" name="Check Box 203">
              <controlPr defaultSize="0" autoFill="0" autoLine="0" autoPict="0">
                <anchor moveWithCells="1">
                  <from>
                    <xdr:col>2</xdr:col>
                    <xdr:colOff>558800</xdr:colOff>
                    <xdr:row>226</xdr:row>
                    <xdr:rowOff>12700</xdr:rowOff>
                  </from>
                  <to>
                    <xdr:col>3</xdr:col>
                    <xdr:colOff>241300</xdr:colOff>
                    <xdr:row>226</xdr:row>
                    <xdr:rowOff>241300</xdr:rowOff>
                  </to>
                </anchor>
              </controlPr>
            </control>
          </mc:Choice>
          <mc:Fallback/>
        </mc:AlternateContent>
        <mc:AlternateContent xmlns:mc="http://schemas.openxmlformats.org/markup-compatibility/2006">
          <mc:Choice Requires="x14">
            <control shapeId="63692" r:id="rId147" name="Check Box 204">
              <controlPr defaultSize="0" autoFill="0" autoLine="0" autoPict="0">
                <anchor moveWithCells="1">
                  <from>
                    <xdr:col>2</xdr:col>
                    <xdr:colOff>558800</xdr:colOff>
                    <xdr:row>227</xdr:row>
                    <xdr:rowOff>0</xdr:rowOff>
                  </from>
                  <to>
                    <xdr:col>3</xdr:col>
                    <xdr:colOff>241300</xdr:colOff>
                    <xdr:row>227</xdr:row>
                    <xdr:rowOff>203200</xdr:rowOff>
                  </to>
                </anchor>
              </controlPr>
            </control>
          </mc:Choice>
          <mc:Fallback/>
        </mc:AlternateContent>
        <mc:AlternateContent xmlns:mc="http://schemas.openxmlformats.org/markup-compatibility/2006">
          <mc:Choice Requires="x14">
            <control shapeId="63693" r:id="rId148" name="Check Box 205">
              <controlPr defaultSize="0" autoFill="0" autoLine="0" autoPict="0">
                <anchor moveWithCells="1">
                  <from>
                    <xdr:col>2</xdr:col>
                    <xdr:colOff>558800</xdr:colOff>
                    <xdr:row>230</xdr:row>
                    <xdr:rowOff>330200</xdr:rowOff>
                  </from>
                  <to>
                    <xdr:col>3</xdr:col>
                    <xdr:colOff>254000</xdr:colOff>
                    <xdr:row>231</xdr:row>
                    <xdr:rowOff>266700</xdr:rowOff>
                  </to>
                </anchor>
              </controlPr>
            </control>
          </mc:Choice>
          <mc:Fallback/>
        </mc:AlternateContent>
        <mc:AlternateContent xmlns:mc="http://schemas.openxmlformats.org/markup-compatibility/2006">
          <mc:Choice Requires="x14">
            <control shapeId="63694" r:id="rId149" name="Check Box 206">
              <controlPr defaultSize="0" autoFill="0" autoLine="0" autoPict="0">
                <anchor moveWithCells="1">
                  <from>
                    <xdr:col>2</xdr:col>
                    <xdr:colOff>558800</xdr:colOff>
                    <xdr:row>229</xdr:row>
                    <xdr:rowOff>114300</xdr:rowOff>
                  </from>
                  <to>
                    <xdr:col>3</xdr:col>
                    <xdr:colOff>241300</xdr:colOff>
                    <xdr:row>231</xdr:row>
                    <xdr:rowOff>63500</xdr:rowOff>
                  </to>
                </anchor>
              </controlPr>
            </control>
          </mc:Choice>
          <mc:Fallback/>
        </mc:AlternateContent>
        <mc:AlternateContent xmlns:mc="http://schemas.openxmlformats.org/markup-compatibility/2006">
          <mc:Choice Requires="x14">
            <control shapeId="63695" r:id="rId150" name="Check Box 207">
              <controlPr defaultSize="0" autoFill="0" autoLine="0" autoPict="0">
                <anchor moveWithCells="1">
                  <from>
                    <xdr:col>2</xdr:col>
                    <xdr:colOff>558800</xdr:colOff>
                    <xdr:row>232</xdr:row>
                    <xdr:rowOff>12700</xdr:rowOff>
                  </from>
                  <to>
                    <xdr:col>3</xdr:col>
                    <xdr:colOff>241300</xdr:colOff>
                    <xdr:row>232</xdr:row>
                    <xdr:rowOff>241300</xdr:rowOff>
                  </to>
                </anchor>
              </controlPr>
            </control>
          </mc:Choice>
          <mc:Fallback/>
        </mc:AlternateContent>
        <mc:AlternateContent xmlns:mc="http://schemas.openxmlformats.org/markup-compatibility/2006">
          <mc:Choice Requires="x14">
            <control shapeId="63696" r:id="rId151" name="Check Box 208">
              <controlPr defaultSize="0" autoFill="0" autoLine="0" autoPict="0">
                <anchor moveWithCells="1">
                  <from>
                    <xdr:col>2</xdr:col>
                    <xdr:colOff>558800</xdr:colOff>
                    <xdr:row>233</xdr:row>
                    <xdr:rowOff>0</xdr:rowOff>
                  </from>
                  <to>
                    <xdr:col>3</xdr:col>
                    <xdr:colOff>241300</xdr:colOff>
                    <xdr:row>233</xdr:row>
                    <xdr:rowOff>203200</xdr:rowOff>
                  </to>
                </anchor>
              </controlPr>
            </control>
          </mc:Choice>
          <mc:Fallback/>
        </mc:AlternateContent>
        <mc:AlternateContent xmlns:mc="http://schemas.openxmlformats.org/markup-compatibility/2006">
          <mc:Choice Requires="x14">
            <control shapeId="63697" r:id="rId152" name="Check Box 209">
              <controlPr defaultSize="0" autoFill="0" autoLine="0" autoPict="0">
                <anchor moveWithCells="1">
                  <from>
                    <xdr:col>2</xdr:col>
                    <xdr:colOff>558800</xdr:colOff>
                    <xdr:row>236</xdr:row>
                    <xdr:rowOff>330200</xdr:rowOff>
                  </from>
                  <to>
                    <xdr:col>3</xdr:col>
                    <xdr:colOff>254000</xdr:colOff>
                    <xdr:row>237</xdr:row>
                    <xdr:rowOff>266700</xdr:rowOff>
                  </to>
                </anchor>
              </controlPr>
            </control>
          </mc:Choice>
          <mc:Fallback/>
        </mc:AlternateContent>
        <mc:AlternateContent xmlns:mc="http://schemas.openxmlformats.org/markup-compatibility/2006">
          <mc:Choice Requires="x14">
            <control shapeId="63698" r:id="rId153" name="Check Box 210">
              <controlPr defaultSize="0" autoFill="0" autoLine="0" autoPict="0">
                <anchor moveWithCells="1">
                  <from>
                    <xdr:col>2</xdr:col>
                    <xdr:colOff>558800</xdr:colOff>
                    <xdr:row>235</xdr:row>
                    <xdr:rowOff>139700</xdr:rowOff>
                  </from>
                  <to>
                    <xdr:col>3</xdr:col>
                    <xdr:colOff>254000</xdr:colOff>
                    <xdr:row>237</xdr:row>
                    <xdr:rowOff>50800</xdr:rowOff>
                  </to>
                </anchor>
              </controlPr>
            </control>
          </mc:Choice>
          <mc:Fallback/>
        </mc:AlternateContent>
        <mc:AlternateContent xmlns:mc="http://schemas.openxmlformats.org/markup-compatibility/2006">
          <mc:Choice Requires="x14">
            <control shapeId="63699" r:id="rId154" name="Check Box 211">
              <controlPr defaultSize="0" autoFill="0" autoLine="0" autoPict="0">
                <anchor moveWithCells="1">
                  <from>
                    <xdr:col>2</xdr:col>
                    <xdr:colOff>558800</xdr:colOff>
                    <xdr:row>238</xdr:row>
                    <xdr:rowOff>12700</xdr:rowOff>
                  </from>
                  <to>
                    <xdr:col>3</xdr:col>
                    <xdr:colOff>241300</xdr:colOff>
                    <xdr:row>238</xdr:row>
                    <xdr:rowOff>241300</xdr:rowOff>
                  </to>
                </anchor>
              </controlPr>
            </control>
          </mc:Choice>
          <mc:Fallback/>
        </mc:AlternateContent>
        <mc:AlternateContent xmlns:mc="http://schemas.openxmlformats.org/markup-compatibility/2006">
          <mc:Choice Requires="x14">
            <control shapeId="63700" r:id="rId155" name="Check Box 212">
              <controlPr defaultSize="0" autoFill="0" autoLine="0" autoPict="0">
                <anchor moveWithCells="1">
                  <from>
                    <xdr:col>2</xdr:col>
                    <xdr:colOff>558800</xdr:colOff>
                    <xdr:row>239</xdr:row>
                    <xdr:rowOff>0</xdr:rowOff>
                  </from>
                  <to>
                    <xdr:col>3</xdr:col>
                    <xdr:colOff>241300</xdr:colOff>
                    <xdr:row>239</xdr:row>
                    <xdr:rowOff>203200</xdr:rowOff>
                  </to>
                </anchor>
              </controlPr>
            </control>
          </mc:Choice>
          <mc:Fallback/>
        </mc:AlternateContent>
        <mc:AlternateContent xmlns:mc="http://schemas.openxmlformats.org/markup-compatibility/2006">
          <mc:Choice Requires="x14">
            <control shapeId="63701" r:id="rId156" name="Check Box 213">
              <controlPr defaultSize="0" autoFill="0" autoLine="0" autoPict="0">
                <anchor moveWithCells="1">
                  <from>
                    <xdr:col>2</xdr:col>
                    <xdr:colOff>558800</xdr:colOff>
                    <xdr:row>242</xdr:row>
                    <xdr:rowOff>330200</xdr:rowOff>
                  </from>
                  <to>
                    <xdr:col>3</xdr:col>
                    <xdr:colOff>254000</xdr:colOff>
                    <xdr:row>243</xdr:row>
                    <xdr:rowOff>254000</xdr:rowOff>
                  </to>
                </anchor>
              </controlPr>
            </control>
          </mc:Choice>
          <mc:Fallback/>
        </mc:AlternateContent>
        <mc:AlternateContent xmlns:mc="http://schemas.openxmlformats.org/markup-compatibility/2006">
          <mc:Choice Requires="x14">
            <control shapeId="63702" r:id="rId157" name="Check Box 214">
              <controlPr defaultSize="0" autoFill="0" autoLine="0" autoPict="0">
                <anchor moveWithCells="1">
                  <from>
                    <xdr:col>2</xdr:col>
                    <xdr:colOff>558800</xdr:colOff>
                    <xdr:row>241</xdr:row>
                    <xdr:rowOff>139700</xdr:rowOff>
                  </from>
                  <to>
                    <xdr:col>3</xdr:col>
                    <xdr:colOff>254000</xdr:colOff>
                    <xdr:row>243</xdr:row>
                    <xdr:rowOff>25400</xdr:rowOff>
                  </to>
                </anchor>
              </controlPr>
            </control>
          </mc:Choice>
          <mc:Fallback/>
        </mc:AlternateContent>
        <mc:AlternateContent xmlns:mc="http://schemas.openxmlformats.org/markup-compatibility/2006">
          <mc:Choice Requires="x14">
            <control shapeId="63703" r:id="rId158" name="Check Box 215">
              <controlPr defaultSize="0" autoFill="0" autoLine="0" autoPict="0">
                <anchor moveWithCells="1">
                  <from>
                    <xdr:col>2</xdr:col>
                    <xdr:colOff>558800</xdr:colOff>
                    <xdr:row>244</xdr:row>
                    <xdr:rowOff>12700</xdr:rowOff>
                  </from>
                  <to>
                    <xdr:col>3</xdr:col>
                    <xdr:colOff>241300</xdr:colOff>
                    <xdr:row>244</xdr:row>
                    <xdr:rowOff>241300</xdr:rowOff>
                  </to>
                </anchor>
              </controlPr>
            </control>
          </mc:Choice>
          <mc:Fallback/>
        </mc:AlternateContent>
        <mc:AlternateContent xmlns:mc="http://schemas.openxmlformats.org/markup-compatibility/2006">
          <mc:Choice Requires="x14">
            <control shapeId="63704" r:id="rId159" name="Check Box 216">
              <controlPr defaultSize="0" autoFill="0" autoLine="0" autoPict="0">
                <anchor moveWithCells="1">
                  <from>
                    <xdr:col>2</xdr:col>
                    <xdr:colOff>558800</xdr:colOff>
                    <xdr:row>245</xdr:row>
                    <xdr:rowOff>0</xdr:rowOff>
                  </from>
                  <to>
                    <xdr:col>3</xdr:col>
                    <xdr:colOff>241300</xdr:colOff>
                    <xdr:row>245</xdr:row>
                    <xdr:rowOff>203200</xdr:rowOff>
                  </to>
                </anchor>
              </controlPr>
            </control>
          </mc:Choice>
          <mc:Fallback/>
        </mc:AlternateContent>
        <mc:AlternateContent xmlns:mc="http://schemas.openxmlformats.org/markup-compatibility/2006">
          <mc:Choice Requires="x14">
            <control shapeId="63705" r:id="rId160" name="Check Box 217">
              <controlPr defaultSize="0" autoFill="0" autoLine="0" autoPict="0">
                <anchor moveWithCells="1">
                  <from>
                    <xdr:col>2</xdr:col>
                    <xdr:colOff>558800</xdr:colOff>
                    <xdr:row>248</xdr:row>
                    <xdr:rowOff>330200</xdr:rowOff>
                  </from>
                  <to>
                    <xdr:col>3</xdr:col>
                    <xdr:colOff>254000</xdr:colOff>
                    <xdr:row>249</xdr:row>
                    <xdr:rowOff>266700</xdr:rowOff>
                  </to>
                </anchor>
              </controlPr>
            </control>
          </mc:Choice>
          <mc:Fallback/>
        </mc:AlternateContent>
        <mc:AlternateContent xmlns:mc="http://schemas.openxmlformats.org/markup-compatibility/2006">
          <mc:Choice Requires="x14">
            <control shapeId="63706" r:id="rId161" name="Check Box 218">
              <controlPr defaultSize="0" autoFill="0" autoLine="0" autoPict="0">
                <anchor moveWithCells="1">
                  <from>
                    <xdr:col>2</xdr:col>
                    <xdr:colOff>558800</xdr:colOff>
                    <xdr:row>247</xdr:row>
                    <xdr:rowOff>139700</xdr:rowOff>
                  </from>
                  <to>
                    <xdr:col>3</xdr:col>
                    <xdr:colOff>254000</xdr:colOff>
                    <xdr:row>249</xdr:row>
                    <xdr:rowOff>50800</xdr:rowOff>
                  </to>
                </anchor>
              </controlPr>
            </control>
          </mc:Choice>
          <mc:Fallback/>
        </mc:AlternateContent>
        <mc:AlternateContent xmlns:mc="http://schemas.openxmlformats.org/markup-compatibility/2006">
          <mc:Choice Requires="x14">
            <control shapeId="63707" r:id="rId162" name="Check Box 219">
              <controlPr defaultSize="0" autoFill="0" autoLine="0" autoPict="0">
                <anchor moveWithCells="1">
                  <from>
                    <xdr:col>2</xdr:col>
                    <xdr:colOff>558800</xdr:colOff>
                    <xdr:row>250</xdr:row>
                    <xdr:rowOff>12700</xdr:rowOff>
                  </from>
                  <to>
                    <xdr:col>3</xdr:col>
                    <xdr:colOff>241300</xdr:colOff>
                    <xdr:row>250</xdr:row>
                    <xdr:rowOff>241300</xdr:rowOff>
                  </to>
                </anchor>
              </controlPr>
            </control>
          </mc:Choice>
          <mc:Fallback/>
        </mc:AlternateContent>
        <mc:AlternateContent xmlns:mc="http://schemas.openxmlformats.org/markup-compatibility/2006">
          <mc:Choice Requires="x14">
            <control shapeId="63708" r:id="rId163" name="Check Box 220">
              <controlPr defaultSize="0" autoFill="0" autoLine="0" autoPict="0">
                <anchor moveWithCells="1">
                  <from>
                    <xdr:col>2</xdr:col>
                    <xdr:colOff>558800</xdr:colOff>
                    <xdr:row>251</xdr:row>
                    <xdr:rowOff>0</xdr:rowOff>
                  </from>
                  <to>
                    <xdr:col>3</xdr:col>
                    <xdr:colOff>241300</xdr:colOff>
                    <xdr:row>251</xdr:row>
                    <xdr:rowOff>203200</xdr:rowOff>
                  </to>
                </anchor>
              </controlPr>
            </control>
          </mc:Choice>
          <mc:Fallback/>
        </mc:AlternateContent>
        <mc:AlternateContent xmlns:mc="http://schemas.openxmlformats.org/markup-compatibility/2006">
          <mc:Choice Requires="x14">
            <control shapeId="63709" r:id="rId164" name="Check Box 221">
              <controlPr defaultSize="0" autoFill="0" autoLine="0" autoPict="0">
                <anchor moveWithCells="1">
                  <from>
                    <xdr:col>2</xdr:col>
                    <xdr:colOff>558800</xdr:colOff>
                    <xdr:row>254</xdr:row>
                    <xdr:rowOff>330200</xdr:rowOff>
                  </from>
                  <to>
                    <xdr:col>3</xdr:col>
                    <xdr:colOff>254000</xdr:colOff>
                    <xdr:row>255</xdr:row>
                    <xdr:rowOff>266700</xdr:rowOff>
                  </to>
                </anchor>
              </controlPr>
            </control>
          </mc:Choice>
          <mc:Fallback/>
        </mc:AlternateContent>
        <mc:AlternateContent xmlns:mc="http://schemas.openxmlformats.org/markup-compatibility/2006">
          <mc:Choice Requires="x14">
            <control shapeId="63710" r:id="rId165" name="Check Box 222">
              <controlPr defaultSize="0" autoFill="0" autoLine="0" autoPict="0">
                <anchor moveWithCells="1">
                  <from>
                    <xdr:col>2</xdr:col>
                    <xdr:colOff>558800</xdr:colOff>
                    <xdr:row>253</xdr:row>
                    <xdr:rowOff>381000</xdr:rowOff>
                  </from>
                  <to>
                    <xdr:col>3</xdr:col>
                    <xdr:colOff>254000</xdr:colOff>
                    <xdr:row>255</xdr:row>
                    <xdr:rowOff>101600</xdr:rowOff>
                  </to>
                </anchor>
              </controlPr>
            </control>
          </mc:Choice>
          <mc:Fallback/>
        </mc:AlternateContent>
        <mc:AlternateContent xmlns:mc="http://schemas.openxmlformats.org/markup-compatibility/2006">
          <mc:Choice Requires="x14">
            <control shapeId="63711" r:id="rId166" name="Check Box 223">
              <controlPr defaultSize="0" autoFill="0" autoLine="0" autoPict="0">
                <anchor moveWithCells="1">
                  <from>
                    <xdr:col>2</xdr:col>
                    <xdr:colOff>558800</xdr:colOff>
                    <xdr:row>256</xdr:row>
                    <xdr:rowOff>12700</xdr:rowOff>
                  </from>
                  <to>
                    <xdr:col>3</xdr:col>
                    <xdr:colOff>241300</xdr:colOff>
                    <xdr:row>256</xdr:row>
                    <xdr:rowOff>241300</xdr:rowOff>
                  </to>
                </anchor>
              </controlPr>
            </control>
          </mc:Choice>
          <mc:Fallback/>
        </mc:AlternateContent>
        <mc:AlternateContent xmlns:mc="http://schemas.openxmlformats.org/markup-compatibility/2006">
          <mc:Choice Requires="x14">
            <control shapeId="63712" r:id="rId167" name="Check Box 224">
              <controlPr defaultSize="0" autoFill="0" autoLine="0" autoPict="0">
                <anchor moveWithCells="1">
                  <from>
                    <xdr:col>2</xdr:col>
                    <xdr:colOff>558800</xdr:colOff>
                    <xdr:row>257</xdr:row>
                    <xdr:rowOff>0</xdr:rowOff>
                  </from>
                  <to>
                    <xdr:col>3</xdr:col>
                    <xdr:colOff>241300</xdr:colOff>
                    <xdr:row>257</xdr:row>
                    <xdr:rowOff>203200</xdr:rowOff>
                  </to>
                </anchor>
              </controlPr>
            </control>
          </mc:Choice>
          <mc:Fallback/>
        </mc:AlternateContent>
        <mc:AlternateContent xmlns:mc="http://schemas.openxmlformats.org/markup-compatibility/2006">
          <mc:Choice Requires="x14">
            <control shapeId="63713" r:id="rId168" name="Check Box 225">
              <controlPr defaultSize="0" autoFill="0" autoLine="0" autoPict="0">
                <anchor moveWithCells="1">
                  <from>
                    <xdr:col>2</xdr:col>
                    <xdr:colOff>558800</xdr:colOff>
                    <xdr:row>260</xdr:row>
                    <xdr:rowOff>330200</xdr:rowOff>
                  </from>
                  <to>
                    <xdr:col>3</xdr:col>
                    <xdr:colOff>254000</xdr:colOff>
                    <xdr:row>261</xdr:row>
                    <xdr:rowOff>266700</xdr:rowOff>
                  </to>
                </anchor>
              </controlPr>
            </control>
          </mc:Choice>
          <mc:Fallback/>
        </mc:AlternateContent>
        <mc:AlternateContent xmlns:mc="http://schemas.openxmlformats.org/markup-compatibility/2006">
          <mc:Choice Requires="x14">
            <control shapeId="63714" r:id="rId169" name="Check Box 226">
              <controlPr defaultSize="0" autoFill="0" autoLine="0" autoPict="0">
                <anchor moveWithCells="1">
                  <from>
                    <xdr:col>2</xdr:col>
                    <xdr:colOff>558800</xdr:colOff>
                    <xdr:row>259</xdr:row>
                    <xdr:rowOff>139700</xdr:rowOff>
                  </from>
                  <to>
                    <xdr:col>3</xdr:col>
                    <xdr:colOff>254000</xdr:colOff>
                    <xdr:row>261</xdr:row>
                    <xdr:rowOff>63500</xdr:rowOff>
                  </to>
                </anchor>
              </controlPr>
            </control>
          </mc:Choice>
          <mc:Fallback/>
        </mc:AlternateContent>
        <mc:AlternateContent xmlns:mc="http://schemas.openxmlformats.org/markup-compatibility/2006">
          <mc:Choice Requires="x14">
            <control shapeId="63715" r:id="rId170" name="Check Box 227">
              <controlPr defaultSize="0" autoFill="0" autoLine="0" autoPict="0">
                <anchor moveWithCells="1">
                  <from>
                    <xdr:col>2</xdr:col>
                    <xdr:colOff>558800</xdr:colOff>
                    <xdr:row>261</xdr:row>
                    <xdr:rowOff>342900</xdr:rowOff>
                  </from>
                  <to>
                    <xdr:col>3</xdr:col>
                    <xdr:colOff>241300</xdr:colOff>
                    <xdr:row>263</xdr:row>
                    <xdr:rowOff>139700</xdr:rowOff>
                  </to>
                </anchor>
              </controlPr>
            </control>
          </mc:Choice>
          <mc:Fallback/>
        </mc:AlternateContent>
        <mc:AlternateContent xmlns:mc="http://schemas.openxmlformats.org/markup-compatibility/2006">
          <mc:Choice Requires="x14">
            <control shapeId="63716" r:id="rId171" name="Check Box 228">
              <controlPr defaultSize="0" autoFill="0" autoLine="0" autoPict="0">
                <anchor moveWithCells="1">
                  <from>
                    <xdr:col>2</xdr:col>
                    <xdr:colOff>558800</xdr:colOff>
                    <xdr:row>263</xdr:row>
                    <xdr:rowOff>0</xdr:rowOff>
                  </from>
                  <to>
                    <xdr:col>3</xdr:col>
                    <xdr:colOff>241300</xdr:colOff>
                    <xdr:row>263</xdr:row>
                    <xdr:rowOff>203200</xdr:rowOff>
                  </to>
                </anchor>
              </controlPr>
            </control>
          </mc:Choice>
          <mc:Fallback/>
        </mc:AlternateContent>
        <mc:AlternateContent xmlns:mc="http://schemas.openxmlformats.org/markup-compatibility/2006">
          <mc:Choice Requires="x14">
            <control shapeId="63717" r:id="rId172" name="Check Box 229">
              <controlPr defaultSize="0" autoFill="0" autoLine="0" autoPict="0">
                <anchor moveWithCells="1">
                  <from>
                    <xdr:col>2</xdr:col>
                    <xdr:colOff>558800</xdr:colOff>
                    <xdr:row>266</xdr:row>
                    <xdr:rowOff>330200</xdr:rowOff>
                  </from>
                  <to>
                    <xdr:col>3</xdr:col>
                    <xdr:colOff>254000</xdr:colOff>
                    <xdr:row>267</xdr:row>
                    <xdr:rowOff>241300</xdr:rowOff>
                  </to>
                </anchor>
              </controlPr>
            </control>
          </mc:Choice>
          <mc:Fallback/>
        </mc:AlternateContent>
        <mc:AlternateContent xmlns:mc="http://schemas.openxmlformats.org/markup-compatibility/2006">
          <mc:Choice Requires="x14">
            <control shapeId="63718" r:id="rId173" name="Check Box 230">
              <controlPr defaultSize="0" autoFill="0" autoLine="0" autoPict="0">
                <anchor moveWithCells="1">
                  <from>
                    <xdr:col>2</xdr:col>
                    <xdr:colOff>558800</xdr:colOff>
                    <xdr:row>265</xdr:row>
                    <xdr:rowOff>406400</xdr:rowOff>
                  </from>
                  <to>
                    <xdr:col>3</xdr:col>
                    <xdr:colOff>254000</xdr:colOff>
                    <xdr:row>267</xdr:row>
                    <xdr:rowOff>63500</xdr:rowOff>
                  </to>
                </anchor>
              </controlPr>
            </control>
          </mc:Choice>
          <mc:Fallback/>
        </mc:AlternateContent>
        <mc:AlternateContent xmlns:mc="http://schemas.openxmlformats.org/markup-compatibility/2006">
          <mc:Choice Requires="x14">
            <control shapeId="63719" r:id="rId174" name="Check Box 231">
              <controlPr defaultSize="0" autoFill="0" autoLine="0" autoPict="0">
                <anchor moveWithCells="1">
                  <from>
                    <xdr:col>2</xdr:col>
                    <xdr:colOff>558800</xdr:colOff>
                    <xdr:row>268</xdr:row>
                    <xdr:rowOff>12700</xdr:rowOff>
                  </from>
                  <to>
                    <xdr:col>3</xdr:col>
                    <xdr:colOff>241300</xdr:colOff>
                    <xdr:row>268</xdr:row>
                    <xdr:rowOff>241300</xdr:rowOff>
                  </to>
                </anchor>
              </controlPr>
            </control>
          </mc:Choice>
          <mc:Fallback/>
        </mc:AlternateContent>
        <mc:AlternateContent xmlns:mc="http://schemas.openxmlformats.org/markup-compatibility/2006">
          <mc:Choice Requires="x14">
            <control shapeId="63720" r:id="rId175" name="Check Box 232">
              <controlPr defaultSize="0" autoFill="0" autoLine="0" autoPict="0">
                <anchor moveWithCells="1">
                  <from>
                    <xdr:col>2</xdr:col>
                    <xdr:colOff>558800</xdr:colOff>
                    <xdr:row>269</xdr:row>
                    <xdr:rowOff>0</xdr:rowOff>
                  </from>
                  <to>
                    <xdr:col>3</xdr:col>
                    <xdr:colOff>241300</xdr:colOff>
                    <xdr:row>269</xdr:row>
                    <xdr:rowOff>203200</xdr:rowOff>
                  </to>
                </anchor>
              </controlPr>
            </control>
          </mc:Choice>
          <mc:Fallback/>
        </mc:AlternateContent>
        <mc:AlternateContent xmlns:mc="http://schemas.openxmlformats.org/markup-compatibility/2006">
          <mc:Choice Requires="x14">
            <control shapeId="63721" r:id="rId176" name="Check Box 233">
              <controlPr defaultSize="0" autoFill="0" autoLine="0" autoPict="0">
                <anchor moveWithCells="1">
                  <from>
                    <xdr:col>2</xdr:col>
                    <xdr:colOff>558800</xdr:colOff>
                    <xdr:row>272</xdr:row>
                    <xdr:rowOff>330200</xdr:rowOff>
                  </from>
                  <to>
                    <xdr:col>3</xdr:col>
                    <xdr:colOff>254000</xdr:colOff>
                    <xdr:row>273</xdr:row>
                    <xdr:rowOff>215900</xdr:rowOff>
                  </to>
                </anchor>
              </controlPr>
            </control>
          </mc:Choice>
          <mc:Fallback/>
        </mc:AlternateContent>
        <mc:AlternateContent xmlns:mc="http://schemas.openxmlformats.org/markup-compatibility/2006">
          <mc:Choice Requires="x14">
            <control shapeId="63722" r:id="rId177" name="Check Box 234">
              <controlPr defaultSize="0" autoFill="0" autoLine="0" autoPict="0">
                <anchor moveWithCells="1">
                  <from>
                    <xdr:col>2</xdr:col>
                    <xdr:colOff>558800</xdr:colOff>
                    <xdr:row>271</xdr:row>
                    <xdr:rowOff>381000</xdr:rowOff>
                  </from>
                  <to>
                    <xdr:col>3</xdr:col>
                    <xdr:colOff>254000</xdr:colOff>
                    <xdr:row>272</xdr:row>
                    <xdr:rowOff>254000</xdr:rowOff>
                  </to>
                </anchor>
              </controlPr>
            </control>
          </mc:Choice>
          <mc:Fallback/>
        </mc:AlternateContent>
        <mc:AlternateContent xmlns:mc="http://schemas.openxmlformats.org/markup-compatibility/2006">
          <mc:Choice Requires="x14">
            <control shapeId="63723" r:id="rId178" name="Check Box 235">
              <controlPr defaultSize="0" autoFill="0" autoLine="0" autoPict="0">
                <anchor moveWithCells="1">
                  <from>
                    <xdr:col>2</xdr:col>
                    <xdr:colOff>558800</xdr:colOff>
                    <xdr:row>274</xdr:row>
                    <xdr:rowOff>12700</xdr:rowOff>
                  </from>
                  <to>
                    <xdr:col>3</xdr:col>
                    <xdr:colOff>241300</xdr:colOff>
                    <xdr:row>274</xdr:row>
                    <xdr:rowOff>241300</xdr:rowOff>
                  </to>
                </anchor>
              </controlPr>
            </control>
          </mc:Choice>
          <mc:Fallback/>
        </mc:AlternateContent>
        <mc:AlternateContent xmlns:mc="http://schemas.openxmlformats.org/markup-compatibility/2006">
          <mc:Choice Requires="x14">
            <control shapeId="63724" r:id="rId179" name="Check Box 236">
              <controlPr defaultSize="0" autoFill="0" autoLine="0" autoPict="0">
                <anchor moveWithCells="1">
                  <from>
                    <xdr:col>2</xdr:col>
                    <xdr:colOff>558800</xdr:colOff>
                    <xdr:row>275</xdr:row>
                    <xdr:rowOff>0</xdr:rowOff>
                  </from>
                  <to>
                    <xdr:col>3</xdr:col>
                    <xdr:colOff>241300</xdr:colOff>
                    <xdr:row>276</xdr:row>
                    <xdr:rowOff>12700</xdr:rowOff>
                  </to>
                </anchor>
              </controlPr>
            </control>
          </mc:Choice>
          <mc:Fallback/>
        </mc:AlternateContent>
        <mc:AlternateContent xmlns:mc="http://schemas.openxmlformats.org/markup-compatibility/2006">
          <mc:Choice Requires="x14">
            <control shapeId="63725" r:id="rId180" name="Check Box 237">
              <controlPr defaultSize="0" autoFill="0" autoLine="0" autoPict="0">
                <anchor moveWithCells="1">
                  <from>
                    <xdr:col>2</xdr:col>
                    <xdr:colOff>558800</xdr:colOff>
                    <xdr:row>278</xdr:row>
                    <xdr:rowOff>355600</xdr:rowOff>
                  </from>
                  <to>
                    <xdr:col>3</xdr:col>
                    <xdr:colOff>254000</xdr:colOff>
                    <xdr:row>279</xdr:row>
                    <xdr:rowOff>215900</xdr:rowOff>
                  </to>
                </anchor>
              </controlPr>
            </control>
          </mc:Choice>
          <mc:Fallback/>
        </mc:AlternateContent>
        <mc:AlternateContent xmlns:mc="http://schemas.openxmlformats.org/markup-compatibility/2006">
          <mc:Choice Requires="x14">
            <control shapeId="63726" r:id="rId181" name="Check Box 238">
              <controlPr defaultSize="0" autoFill="0" autoLine="0" autoPict="0">
                <anchor moveWithCells="1">
                  <from>
                    <xdr:col>2</xdr:col>
                    <xdr:colOff>558800</xdr:colOff>
                    <xdr:row>277</xdr:row>
                    <xdr:rowOff>381000</xdr:rowOff>
                  </from>
                  <to>
                    <xdr:col>3</xdr:col>
                    <xdr:colOff>254000</xdr:colOff>
                    <xdr:row>278</xdr:row>
                    <xdr:rowOff>292100</xdr:rowOff>
                  </to>
                </anchor>
              </controlPr>
            </control>
          </mc:Choice>
          <mc:Fallback/>
        </mc:AlternateContent>
        <mc:AlternateContent xmlns:mc="http://schemas.openxmlformats.org/markup-compatibility/2006">
          <mc:Choice Requires="x14">
            <control shapeId="63727" r:id="rId182" name="Check Box 239">
              <controlPr defaultSize="0" autoFill="0" autoLine="0" autoPict="0">
                <anchor moveWithCells="1">
                  <from>
                    <xdr:col>2</xdr:col>
                    <xdr:colOff>558800</xdr:colOff>
                    <xdr:row>280</xdr:row>
                    <xdr:rowOff>12700</xdr:rowOff>
                  </from>
                  <to>
                    <xdr:col>3</xdr:col>
                    <xdr:colOff>241300</xdr:colOff>
                    <xdr:row>280</xdr:row>
                    <xdr:rowOff>241300</xdr:rowOff>
                  </to>
                </anchor>
              </controlPr>
            </control>
          </mc:Choice>
          <mc:Fallback/>
        </mc:AlternateContent>
        <mc:AlternateContent xmlns:mc="http://schemas.openxmlformats.org/markup-compatibility/2006">
          <mc:Choice Requires="x14">
            <control shapeId="63728" r:id="rId183" name="Check Box 240">
              <controlPr defaultSize="0" autoFill="0" autoLine="0" autoPict="0">
                <anchor moveWithCells="1">
                  <from>
                    <xdr:col>2</xdr:col>
                    <xdr:colOff>558800</xdr:colOff>
                    <xdr:row>281</xdr:row>
                    <xdr:rowOff>0</xdr:rowOff>
                  </from>
                  <to>
                    <xdr:col>3</xdr:col>
                    <xdr:colOff>241300</xdr:colOff>
                    <xdr:row>281</xdr:row>
                    <xdr:rowOff>203200</xdr:rowOff>
                  </to>
                </anchor>
              </controlPr>
            </control>
          </mc:Choice>
          <mc:Fallback/>
        </mc:AlternateContent>
      </controls>
    </mc:Choice>
    <mc:Fallback/>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sChapter3" enableFormatConditionsCalculation="0">
    <tabColor rgb="FF92C039"/>
    <pageSetUpPr autoPageBreaks="0"/>
  </sheetPr>
  <dimension ref="B1:O88"/>
  <sheetViews>
    <sheetView showGridLines="0" workbookViewId="0">
      <pane ySplit="1" topLeftCell="A11" activePane="bottomLeft" state="frozen"/>
      <selection pane="bottomLeft" activeCell="G35" sqref="G35:J38"/>
    </sheetView>
  </sheetViews>
  <sheetFormatPr baseColWidth="10" defaultColWidth="8.83203125" defaultRowHeight="15" x14ac:dyDescent="0.2"/>
  <cols>
    <col min="2" max="2" width="8.83203125" style="142"/>
    <col min="3" max="3" width="7.83203125" style="149" customWidth="1"/>
    <col min="4" max="4" width="8.83203125" style="149"/>
    <col min="5" max="5" width="72" style="150" customWidth="1"/>
    <col min="6" max="9" width="8.83203125" style="142"/>
    <col min="10" max="10" width="27.83203125" style="142" customWidth="1"/>
    <col min="11" max="11" width="9.5" style="201" hidden="1" customWidth="1"/>
    <col min="12" max="12" width="10.5" style="147" bestFit="1" customWidth="1"/>
  </cols>
  <sheetData>
    <row r="1" spans="2:15" ht="48" customHeight="1" x14ac:dyDescent="0.2">
      <c r="B1" s="188" t="s">
        <v>1252</v>
      </c>
      <c r="C1" s="144"/>
      <c r="D1" s="144"/>
      <c r="E1" s="145"/>
      <c r="F1" s="146"/>
      <c r="K1" s="203"/>
      <c r="N1" t="str">
        <f>IF(O1="","","Still to do")</f>
        <v/>
      </c>
      <c r="O1" s="8" t="str">
        <f>'Start and prefill'!$G$9</f>
        <v/>
      </c>
    </row>
    <row r="2" spans="2:15" ht="15" customHeight="1" x14ac:dyDescent="0.2">
      <c r="C2" s="144"/>
      <c r="D2" s="144"/>
      <c r="E2" s="145"/>
      <c r="F2" s="146"/>
      <c r="G2" s="6" t="s">
        <v>16</v>
      </c>
      <c r="H2"/>
      <c r="I2"/>
      <c r="J2"/>
    </row>
    <row r="3" spans="2:15" ht="15" customHeight="1" thickBot="1" x14ac:dyDescent="0.25">
      <c r="B3" s="146"/>
      <c r="C3" s="144"/>
      <c r="D3" s="144"/>
      <c r="E3" s="145"/>
      <c r="F3" s="146"/>
      <c r="K3" s="203"/>
    </row>
    <row r="4" spans="2:15" x14ac:dyDescent="0.2">
      <c r="B4" s="302" t="s">
        <v>1471</v>
      </c>
      <c r="C4" s="303"/>
      <c r="D4" s="303"/>
      <c r="E4" s="304"/>
      <c r="F4" s="353" t="str">
        <f>B4</f>
        <v>Návrhování a zlepšování produktu</v>
      </c>
      <c r="G4"/>
      <c r="H4"/>
      <c r="I4"/>
      <c r="J4"/>
    </row>
    <row r="5" spans="2:15" x14ac:dyDescent="0.2">
      <c r="B5" s="62"/>
      <c r="C5" s="18"/>
      <c r="D5" s="18"/>
      <c r="E5" s="55" t="s">
        <v>342</v>
      </c>
      <c r="F5" s="353"/>
      <c r="G5"/>
      <c r="H5"/>
      <c r="I5"/>
      <c r="J5"/>
    </row>
    <row r="6" spans="2:15" ht="30" customHeight="1" x14ac:dyDescent="0.2">
      <c r="B6" s="282">
        <f>COUNTIF(C7:C74,"inconsistent")</f>
        <v>0</v>
      </c>
      <c r="C6" s="18" t="s">
        <v>57</v>
      </c>
      <c r="D6" s="307" t="s">
        <v>1253</v>
      </c>
      <c r="E6" s="352"/>
      <c r="F6" s="353"/>
      <c r="G6" t="str">
        <f>C6</f>
        <v>Q3.1</v>
      </c>
      <c r="H6" t="s">
        <v>343</v>
      </c>
      <c r="I6"/>
      <c r="J6"/>
    </row>
    <row r="7" spans="2:15" ht="60" x14ac:dyDescent="0.2">
      <c r="B7" s="62"/>
      <c r="C7" s="19" t="str">
        <f>IF(COUNTIF(K7:K10,TRUE)=0,"incomplete",IF(COUNTIF(K7:K10,TRUE)=1,"","inconsistent"))</f>
        <v/>
      </c>
      <c r="D7" s="18" t="s">
        <v>289</v>
      </c>
      <c r="E7" s="55" t="s">
        <v>1254</v>
      </c>
      <c r="F7" s="353"/>
      <c r="G7" s="354" t="s">
        <v>1484</v>
      </c>
      <c r="H7" s="355"/>
      <c r="I7" s="355"/>
      <c r="J7" s="356"/>
      <c r="K7" s="201" t="b">
        <v>0</v>
      </c>
    </row>
    <row r="8" spans="2:15" ht="34.5" customHeight="1" x14ac:dyDescent="0.2">
      <c r="B8" s="62"/>
      <c r="C8" s="18"/>
      <c r="D8" s="47" t="s">
        <v>290</v>
      </c>
      <c r="E8" s="82" t="s">
        <v>1255</v>
      </c>
      <c r="F8" s="353"/>
      <c r="G8" s="357"/>
      <c r="H8" s="358"/>
      <c r="I8" s="358"/>
      <c r="J8" s="359"/>
      <c r="K8" s="201" t="b">
        <v>0</v>
      </c>
    </row>
    <row r="9" spans="2:15" ht="107.5" customHeight="1" x14ac:dyDescent="0.2">
      <c r="B9" s="62"/>
      <c r="C9" s="18"/>
      <c r="D9" s="18" t="s">
        <v>291</v>
      </c>
      <c r="E9" s="55" t="s">
        <v>1256</v>
      </c>
      <c r="F9" s="353"/>
      <c r="G9" s="357"/>
      <c r="H9" s="358"/>
      <c r="I9" s="358"/>
      <c r="J9" s="359"/>
      <c r="K9" s="201" t="b">
        <v>1</v>
      </c>
    </row>
    <row r="10" spans="2:15" ht="108.75" customHeight="1" thickBot="1" x14ac:dyDescent="0.25">
      <c r="B10" s="64"/>
      <c r="C10" s="58"/>
      <c r="D10" s="59" t="s">
        <v>292</v>
      </c>
      <c r="E10" s="65" t="s">
        <v>1257</v>
      </c>
      <c r="F10" s="353"/>
      <c r="G10" s="360"/>
      <c r="H10" s="361"/>
      <c r="I10" s="361"/>
      <c r="J10" s="362"/>
      <c r="K10" s="201" t="b">
        <v>0</v>
      </c>
    </row>
    <row r="11" spans="2:15" ht="16" thickBot="1" x14ac:dyDescent="0.25"/>
    <row r="12" spans="2:15" x14ac:dyDescent="0.2">
      <c r="B12" s="61" t="s">
        <v>1258</v>
      </c>
      <c r="C12" s="50"/>
      <c r="D12" s="50"/>
      <c r="E12" s="66"/>
      <c r="F12" s="353" t="str">
        <f>B12</f>
        <v>Stanovování priorit produktů</v>
      </c>
      <c r="G12"/>
      <c r="H12"/>
      <c r="I12"/>
      <c r="J12"/>
    </row>
    <row r="13" spans="2:15" x14ac:dyDescent="0.2">
      <c r="B13" s="62"/>
      <c r="C13" s="18"/>
      <c r="D13" s="18"/>
      <c r="E13" s="55" t="s">
        <v>342</v>
      </c>
      <c r="F13" s="353"/>
      <c r="G13"/>
      <c r="H13"/>
      <c r="I13"/>
      <c r="J13"/>
    </row>
    <row r="14" spans="2:15" ht="32.25" customHeight="1" x14ac:dyDescent="0.2">
      <c r="B14" s="62"/>
      <c r="C14" s="18" t="s">
        <v>58</v>
      </c>
      <c r="D14" s="307" t="s">
        <v>1259</v>
      </c>
      <c r="E14" s="352"/>
      <c r="F14" s="353"/>
      <c r="G14" t="str">
        <f>C14</f>
        <v>Q3.2</v>
      </c>
      <c r="H14" t="s">
        <v>343</v>
      </c>
      <c r="I14"/>
      <c r="J14"/>
    </row>
    <row r="15" spans="2:15" ht="32.25" customHeight="1" x14ac:dyDescent="0.2">
      <c r="B15" s="62"/>
      <c r="C15" s="19" t="str">
        <f>IF(COUNTIF(K15:K18,TRUE)=0,"incomplete",IF(COUNTIF(K15:K18,TRUE)=1,"","inconsistent"))</f>
        <v/>
      </c>
      <c r="D15" s="18" t="s">
        <v>289</v>
      </c>
      <c r="E15" s="55" t="s">
        <v>1260</v>
      </c>
      <c r="F15" s="353"/>
      <c r="G15" s="354" t="s">
        <v>1505</v>
      </c>
      <c r="H15" s="355"/>
      <c r="I15" s="355"/>
      <c r="J15" s="356"/>
      <c r="K15" s="201" t="b">
        <v>0</v>
      </c>
    </row>
    <row r="16" spans="2:15" ht="75.5" customHeight="1" x14ac:dyDescent="0.2">
      <c r="B16" s="62"/>
      <c r="C16" s="18"/>
      <c r="D16" s="47" t="s">
        <v>290</v>
      </c>
      <c r="E16" s="56" t="s">
        <v>1261</v>
      </c>
      <c r="F16" s="353"/>
      <c r="G16" s="357"/>
      <c r="H16" s="358"/>
      <c r="I16" s="358"/>
      <c r="J16" s="359"/>
      <c r="K16" s="201" t="b">
        <v>1</v>
      </c>
    </row>
    <row r="17" spans="2:11" ht="30" x14ac:dyDescent="0.2">
      <c r="B17" s="62"/>
      <c r="C17" s="18"/>
      <c r="D17" s="18" t="s">
        <v>291</v>
      </c>
      <c r="E17" s="55" t="s">
        <v>1262</v>
      </c>
      <c r="F17" s="353"/>
      <c r="G17" s="357"/>
      <c r="H17" s="358"/>
      <c r="I17" s="358"/>
      <c r="J17" s="359"/>
      <c r="K17" s="201" t="b">
        <v>0</v>
      </c>
    </row>
    <row r="18" spans="2:11" ht="16" thickBot="1" x14ac:dyDescent="0.25">
      <c r="B18" s="64"/>
      <c r="C18" s="58"/>
      <c r="D18" s="59" t="s">
        <v>292</v>
      </c>
      <c r="E18" s="65" t="s">
        <v>1263</v>
      </c>
      <c r="F18" s="353"/>
      <c r="G18" s="360"/>
      <c r="H18" s="361"/>
      <c r="I18" s="361"/>
      <c r="J18" s="362"/>
      <c r="K18" s="201" t="b">
        <v>0</v>
      </c>
    </row>
    <row r="19" spans="2:11" ht="16" thickBot="1" x14ac:dyDescent="0.25"/>
    <row r="20" spans="2:11" x14ac:dyDescent="0.2">
      <c r="B20" s="61" t="s">
        <v>1264</v>
      </c>
      <c r="C20" s="50"/>
      <c r="D20" s="50"/>
      <c r="E20" s="66"/>
      <c r="F20" s="353" t="str">
        <f>B20</f>
        <v xml:space="preserve">Informace o produktu </v>
      </c>
      <c r="G20"/>
      <c r="H20"/>
      <c r="I20"/>
      <c r="J20"/>
    </row>
    <row r="21" spans="2:11" x14ac:dyDescent="0.2">
      <c r="B21" s="62"/>
      <c r="C21" s="18"/>
      <c r="D21" s="18"/>
      <c r="E21" s="55" t="s">
        <v>342</v>
      </c>
      <c r="F21" s="353"/>
      <c r="G21"/>
      <c r="H21"/>
      <c r="I21"/>
      <c r="J21"/>
    </row>
    <row r="22" spans="2:11" ht="51.5" customHeight="1" x14ac:dyDescent="0.2">
      <c r="B22" s="62"/>
      <c r="C22" s="18" t="s">
        <v>59</v>
      </c>
      <c r="D22" s="307" t="s">
        <v>1265</v>
      </c>
      <c r="E22" s="352"/>
      <c r="F22" s="353"/>
      <c r="G22" t="str">
        <f>C22</f>
        <v>Q3.3</v>
      </c>
      <c r="H22" t="s">
        <v>343</v>
      </c>
      <c r="I22"/>
      <c r="J22"/>
    </row>
    <row r="23" spans="2:11" ht="75.75" customHeight="1" x14ac:dyDescent="0.2">
      <c r="B23" s="62"/>
      <c r="C23" s="19" t="str">
        <f>IF(COUNTIF(K23:K26,TRUE)=0,"incomplete",IF(COUNTIF(K23:K26,TRUE)=1,"","inconsistent"))</f>
        <v/>
      </c>
      <c r="D23" s="47" t="s">
        <v>289</v>
      </c>
      <c r="E23" s="56" t="s">
        <v>1266</v>
      </c>
      <c r="F23" s="353"/>
      <c r="G23" s="354"/>
      <c r="H23" s="355"/>
      <c r="I23" s="355"/>
      <c r="J23" s="356"/>
      <c r="K23" s="201" t="b">
        <v>0</v>
      </c>
    </row>
    <row r="24" spans="2:11" ht="60" x14ac:dyDescent="0.2">
      <c r="B24" s="62"/>
      <c r="C24" s="18"/>
      <c r="D24" s="18" t="s">
        <v>290</v>
      </c>
      <c r="E24" s="55" t="s">
        <v>1267</v>
      </c>
      <c r="F24" s="353"/>
      <c r="G24" s="357"/>
      <c r="H24" s="358"/>
      <c r="I24" s="358"/>
      <c r="J24" s="359"/>
      <c r="K24" s="201" t="b">
        <v>0</v>
      </c>
    </row>
    <row r="25" spans="2:11" ht="60" x14ac:dyDescent="0.2">
      <c r="B25" s="62"/>
      <c r="C25" s="18"/>
      <c r="D25" s="47" t="s">
        <v>291</v>
      </c>
      <c r="E25" s="56" t="s">
        <v>1268</v>
      </c>
      <c r="F25" s="353"/>
      <c r="G25" s="357"/>
      <c r="H25" s="358"/>
      <c r="I25" s="358"/>
      <c r="J25" s="359"/>
      <c r="K25" s="201" t="b">
        <v>0</v>
      </c>
    </row>
    <row r="26" spans="2:11" ht="87" customHeight="1" x14ac:dyDescent="0.2">
      <c r="B26" s="62"/>
      <c r="C26" s="18"/>
      <c r="D26" s="18" t="s">
        <v>292</v>
      </c>
      <c r="E26" s="55" t="s">
        <v>1269</v>
      </c>
      <c r="F26" s="353"/>
      <c r="G26" s="360"/>
      <c r="H26" s="361"/>
      <c r="I26" s="361"/>
      <c r="J26" s="362"/>
      <c r="K26" s="201" t="b">
        <v>1</v>
      </c>
    </row>
    <row r="27" spans="2:11" x14ac:dyDescent="0.2">
      <c r="B27" s="62"/>
      <c r="C27" s="18"/>
      <c r="D27" s="18"/>
      <c r="E27" s="55" t="s">
        <v>342</v>
      </c>
      <c r="F27" s="353"/>
      <c r="G27"/>
      <c r="H27"/>
      <c r="I27"/>
      <c r="J27"/>
    </row>
    <row r="28" spans="2:11" ht="29.25" customHeight="1" x14ac:dyDescent="0.2">
      <c r="B28" s="62"/>
      <c r="C28" s="18" t="s">
        <v>60</v>
      </c>
      <c r="D28" s="307" t="s">
        <v>1270</v>
      </c>
      <c r="E28" s="352"/>
      <c r="F28" s="353"/>
      <c r="G28" t="str">
        <f>C28</f>
        <v>Q3.4</v>
      </c>
      <c r="H28" t="s">
        <v>343</v>
      </c>
      <c r="I28"/>
      <c r="J28"/>
    </row>
    <row r="29" spans="2:11" ht="30" x14ac:dyDescent="0.2">
      <c r="B29" s="62"/>
      <c r="C29" s="19" t="str">
        <f>IF(COUNTIF(K29:K32,TRUE)=0,"incomplete",IF(COUNTIF(K29:K32,TRUE)=1,"","inconsistent"))</f>
        <v/>
      </c>
      <c r="D29" s="18" t="s">
        <v>289</v>
      </c>
      <c r="E29" s="55" t="s">
        <v>1271</v>
      </c>
      <c r="F29" s="353"/>
      <c r="G29" s="354" t="s">
        <v>1505</v>
      </c>
      <c r="H29" s="355"/>
      <c r="I29" s="355"/>
      <c r="J29" s="356"/>
      <c r="K29" s="201" t="b">
        <v>0</v>
      </c>
    </row>
    <row r="30" spans="2:11" ht="30" x14ac:dyDescent="0.2">
      <c r="B30" s="62"/>
      <c r="C30" s="18"/>
      <c r="D30" s="47" t="s">
        <v>290</v>
      </c>
      <c r="E30" s="56" t="s">
        <v>1272</v>
      </c>
      <c r="F30" s="353"/>
      <c r="G30" s="357"/>
      <c r="H30" s="358"/>
      <c r="I30" s="358"/>
      <c r="J30" s="359"/>
      <c r="K30" s="201" t="b">
        <v>0</v>
      </c>
    </row>
    <row r="31" spans="2:11" ht="45" x14ac:dyDescent="0.2">
      <c r="B31" s="62"/>
      <c r="C31" s="18"/>
      <c r="D31" s="18" t="s">
        <v>291</v>
      </c>
      <c r="E31" s="55" t="s">
        <v>1273</v>
      </c>
      <c r="F31" s="353"/>
      <c r="G31" s="357"/>
      <c r="H31" s="358"/>
      <c r="I31" s="358"/>
      <c r="J31" s="359"/>
      <c r="K31" s="201" t="b">
        <v>1</v>
      </c>
    </row>
    <row r="32" spans="2:11" ht="45" x14ac:dyDescent="0.2">
      <c r="B32" s="62"/>
      <c r="C32" s="18"/>
      <c r="D32" s="47" t="s">
        <v>292</v>
      </c>
      <c r="E32" s="56" t="s">
        <v>1274</v>
      </c>
      <c r="F32" s="353"/>
      <c r="G32" s="360"/>
      <c r="H32" s="361"/>
      <c r="I32" s="361"/>
      <c r="J32" s="362"/>
      <c r="K32" s="201" t="b">
        <v>0</v>
      </c>
    </row>
    <row r="33" spans="2:11" x14ac:dyDescent="0.2">
      <c r="B33" s="62"/>
      <c r="C33" s="18"/>
      <c r="D33" s="18"/>
      <c r="E33" s="55" t="s">
        <v>342</v>
      </c>
      <c r="F33" s="353" t="str">
        <f>B20</f>
        <v xml:space="preserve">Informace o produktu </v>
      </c>
      <c r="G33"/>
      <c r="H33"/>
      <c r="I33"/>
      <c r="J33"/>
    </row>
    <row r="34" spans="2:11" ht="32.25" customHeight="1" x14ac:dyDescent="0.2">
      <c r="B34" s="62"/>
      <c r="C34" s="18" t="s">
        <v>61</v>
      </c>
      <c r="D34" s="307" t="s">
        <v>1275</v>
      </c>
      <c r="E34" s="352"/>
      <c r="F34" s="353"/>
      <c r="G34" t="str">
        <f>C34</f>
        <v>Q3.5</v>
      </c>
      <c r="H34" t="s">
        <v>343</v>
      </c>
      <c r="I34"/>
      <c r="J34"/>
    </row>
    <row r="35" spans="2:11" ht="45" x14ac:dyDescent="0.2">
      <c r="B35" s="62"/>
      <c r="C35" s="19" t="str">
        <f>IF(COUNTIF(K35:K38,TRUE)=0,"incomplete",IF(COUNTIF(K35:K38,TRUE)=1,"","inconsistent"))</f>
        <v/>
      </c>
      <c r="D35" s="18" t="s">
        <v>289</v>
      </c>
      <c r="E35" s="55" t="s">
        <v>1276</v>
      </c>
      <c r="F35" s="353"/>
      <c r="G35" s="354" t="s">
        <v>1506</v>
      </c>
      <c r="H35" s="355"/>
      <c r="I35" s="355"/>
      <c r="J35" s="356"/>
      <c r="K35" s="201" t="b">
        <v>0</v>
      </c>
    </row>
    <row r="36" spans="2:11" ht="105" x14ac:dyDescent="0.2">
      <c r="B36" s="62"/>
      <c r="C36" s="18"/>
      <c r="D36" s="47" t="s">
        <v>290</v>
      </c>
      <c r="E36" s="56" t="s">
        <v>1277</v>
      </c>
      <c r="F36" s="353"/>
      <c r="G36" s="357"/>
      <c r="H36" s="358"/>
      <c r="I36" s="358"/>
      <c r="J36" s="359"/>
      <c r="K36" s="201" t="b">
        <v>0</v>
      </c>
    </row>
    <row r="37" spans="2:11" ht="92" customHeight="1" x14ac:dyDescent="0.2">
      <c r="B37" s="62"/>
      <c r="C37" s="18"/>
      <c r="D37" s="18" t="s">
        <v>291</v>
      </c>
      <c r="E37" s="55" t="s">
        <v>1278</v>
      </c>
      <c r="F37" s="353"/>
      <c r="G37" s="357"/>
      <c r="H37" s="358"/>
      <c r="I37" s="358"/>
      <c r="J37" s="359"/>
      <c r="K37" s="201" t="b">
        <v>0</v>
      </c>
    </row>
    <row r="38" spans="2:11" ht="75" x14ac:dyDescent="0.2">
      <c r="B38" s="62"/>
      <c r="C38" s="18"/>
      <c r="D38" s="47" t="s">
        <v>292</v>
      </c>
      <c r="E38" s="56" t="s">
        <v>1279</v>
      </c>
      <c r="F38" s="353"/>
      <c r="G38" s="360"/>
      <c r="H38" s="361"/>
      <c r="I38" s="361"/>
      <c r="J38" s="362"/>
      <c r="K38" s="201" t="b">
        <v>1</v>
      </c>
    </row>
    <row r="39" spans="2:11" x14ac:dyDescent="0.2">
      <c r="B39" s="62"/>
      <c r="C39" s="18"/>
      <c r="D39" s="18"/>
      <c r="E39" s="55" t="s">
        <v>342</v>
      </c>
      <c r="F39" s="353" t="str">
        <f>B20</f>
        <v xml:space="preserve">Informace o produktu </v>
      </c>
      <c r="G39"/>
      <c r="H39"/>
      <c r="I39"/>
      <c r="J39"/>
    </row>
    <row r="40" spans="2:11" ht="33" customHeight="1" x14ac:dyDescent="0.2">
      <c r="B40" s="62"/>
      <c r="C40" s="18" t="s">
        <v>62</v>
      </c>
      <c r="D40" s="307" t="s">
        <v>1280</v>
      </c>
      <c r="E40" s="352"/>
      <c r="F40" s="353"/>
      <c r="G40" t="str">
        <f>C40</f>
        <v>Q3.6</v>
      </c>
      <c r="H40" t="s">
        <v>343</v>
      </c>
      <c r="I40"/>
      <c r="J40"/>
    </row>
    <row r="41" spans="2:11" ht="135" x14ac:dyDescent="0.2">
      <c r="B41" s="62"/>
      <c r="C41" s="19" t="str">
        <f>IF(COUNTIF(K41:K44,TRUE)=0,"incomplete",IF(COUNTIF(K41:K44,TRUE)=1,"","inconsistent"))</f>
        <v/>
      </c>
      <c r="D41" s="18" t="s">
        <v>289</v>
      </c>
      <c r="E41" s="55" t="s">
        <v>1281</v>
      </c>
      <c r="F41" s="353"/>
      <c r="G41" s="354"/>
      <c r="H41" s="355"/>
      <c r="I41" s="355"/>
      <c r="J41" s="356"/>
      <c r="K41" s="201" t="b">
        <v>0</v>
      </c>
    </row>
    <row r="42" spans="2:11" ht="75" x14ac:dyDescent="0.2">
      <c r="B42" s="62"/>
      <c r="C42" s="18"/>
      <c r="D42" s="47" t="s">
        <v>290</v>
      </c>
      <c r="E42" s="56" t="s">
        <v>1282</v>
      </c>
      <c r="F42" s="353"/>
      <c r="G42" s="357"/>
      <c r="H42" s="358"/>
      <c r="I42" s="358"/>
      <c r="J42" s="359"/>
      <c r="K42" s="201" t="b">
        <v>1</v>
      </c>
    </row>
    <row r="43" spans="2:11" ht="190.25" customHeight="1" x14ac:dyDescent="0.2">
      <c r="B43" s="62"/>
      <c r="C43" s="18"/>
      <c r="D43" s="18" t="s">
        <v>291</v>
      </c>
      <c r="E43" s="55" t="s">
        <v>1283</v>
      </c>
      <c r="F43" s="353"/>
      <c r="G43" s="357"/>
      <c r="H43" s="358"/>
      <c r="I43" s="358"/>
      <c r="J43" s="359"/>
      <c r="K43" s="201" t="b">
        <v>0</v>
      </c>
    </row>
    <row r="44" spans="2:11" ht="46" thickBot="1" x14ac:dyDescent="0.25">
      <c r="B44" s="64"/>
      <c r="C44" s="58"/>
      <c r="D44" s="59" t="s">
        <v>292</v>
      </c>
      <c r="E44" s="65" t="s">
        <v>1284</v>
      </c>
      <c r="F44" s="353"/>
      <c r="G44" s="360"/>
      <c r="H44" s="361"/>
      <c r="I44" s="361"/>
      <c r="J44" s="362"/>
      <c r="K44" s="201" t="b">
        <v>0</v>
      </c>
    </row>
    <row r="45" spans="2:11" ht="16" thickBot="1" x14ac:dyDescent="0.25"/>
    <row r="46" spans="2:11" x14ac:dyDescent="0.2">
      <c r="B46" s="61" t="s">
        <v>1285</v>
      </c>
      <c r="C46" s="50"/>
      <c r="D46" s="50"/>
      <c r="E46" s="66"/>
      <c r="F46" s="353" t="str">
        <f>B46</f>
        <v>Charakterizace rizik</v>
      </c>
      <c r="G46"/>
      <c r="H46"/>
      <c r="I46"/>
      <c r="J46"/>
    </row>
    <row r="47" spans="2:11" x14ac:dyDescent="0.2">
      <c r="B47" s="62"/>
      <c r="C47" s="18"/>
      <c r="D47" s="18"/>
      <c r="E47" s="55" t="s">
        <v>342</v>
      </c>
      <c r="F47" s="353"/>
      <c r="G47"/>
      <c r="H47"/>
      <c r="I47"/>
      <c r="J47"/>
    </row>
    <row r="48" spans="2:11" ht="30.75" customHeight="1" x14ac:dyDescent="0.2">
      <c r="B48" s="62"/>
      <c r="C48" s="18" t="s">
        <v>63</v>
      </c>
      <c r="D48" s="307" t="s">
        <v>1286</v>
      </c>
      <c r="E48" s="352"/>
      <c r="F48" s="353"/>
      <c r="G48" t="str">
        <f>C48</f>
        <v>Q3.7</v>
      </c>
      <c r="H48" t="s">
        <v>343</v>
      </c>
      <c r="I48"/>
      <c r="J48"/>
    </row>
    <row r="49" spans="2:11" ht="143.25" customHeight="1" x14ac:dyDescent="0.2">
      <c r="B49" s="62"/>
      <c r="C49" s="19" t="str">
        <f>IF(COUNTIF(K49:K52,TRUE)=0,"incomplete",IF(COUNTIF(K49:K52,TRUE)=1,"","inconsistent"))</f>
        <v/>
      </c>
      <c r="D49" s="18" t="s">
        <v>289</v>
      </c>
      <c r="E49" s="55" t="s">
        <v>1287</v>
      </c>
      <c r="F49" s="353"/>
      <c r="G49" s="354"/>
      <c r="H49" s="355"/>
      <c r="I49" s="355"/>
      <c r="J49" s="356"/>
      <c r="K49" s="201" t="b">
        <v>0</v>
      </c>
    </row>
    <row r="50" spans="2:11" ht="160.5" customHeight="1" x14ac:dyDescent="0.2">
      <c r="B50" s="62"/>
      <c r="C50" s="18"/>
      <c r="D50" s="47" t="s">
        <v>290</v>
      </c>
      <c r="E50" s="56" t="s">
        <v>1288</v>
      </c>
      <c r="F50" s="353"/>
      <c r="G50" s="357"/>
      <c r="H50" s="358"/>
      <c r="I50" s="358"/>
      <c r="J50" s="359"/>
      <c r="K50" s="201" t="b">
        <v>0</v>
      </c>
    </row>
    <row r="51" spans="2:11" ht="127.5" customHeight="1" x14ac:dyDescent="0.2">
      <c r="B51" s="62"/>
      <c r="C51" s="18"/>
      <c r="D51" s="18" t="s">
        <v>291</v>
      </c>
      <c r="E51" s="55" t="s">
        <v>1289</v>
      </c>
      <c r="F51" s="353"/>
      <c r="G51" s="357"/>
      <c r="H51" s="358"/>
      <c r="I51" s="358"/>
      <c r="J51" s="359"/>
      <c r="K51" s="201" t="b">
        <v>0</v>
      </c>
    </row>
    <row r="52" spans="2:11" ht="169.5" customHeight="1" thickBot="1" x14ac:dyDescent="0.25">
      <c r="B52" s="64"/>
      <c r="C52" s="58"/>
      <c r="D52" s="59" t="s">
        <v>292</v>
      </c>
      <c r="E52" s="65" t="s">
        <v>1478</v>
      </c>
      <c r="F52" s="353"/>
      <c r="G52" s="360"/>
      <c r="H52" s="361"/>
      <c r="I52" s="361"/>
      <c r="J52" s="362"/>
      <c r="K52" s="201" t="b">
        <v>1</v>
      </c>
    </row>
    <row r="53" spans="2:11" ht="16" thickBot="1" x14ac:dyDescent="0.25"/>
    <row r="54" spans="2:11" x14ac:dyDescent="0.2">
      <c r="B54" s="61" t="s">
        <v>1290</v>
      </c>
      <c r="C54" s="50"/>
      <c r="D54" s="50"/>
      <c r="E54" s="66"/>
      <c r="F54" s="353" t="str">
        <f>B54</f>
        <v>Řízení rizik produktu</v>
      </c>
      <c r="G54"/>
      <c r="H54"/>
      <c r="I54"/>
      <c r="J54"/>
    </row>
    <row r="55" spans="2:11" x14ac:dyDescent="0.2">
      <c r="B55" s="62"/>
      <c r="C55" s="18"/>
      <c r="D55" s="18"/>
      <c r="E55" s="55" t="s">
        <v>342</v>
      </c>
      <c r="F55" s="353"/>
      <c r="G55"/>
      <c r="H55"/>
      <c r="I55"/>
      <c r="J55"/>
    </row>
    <row r="56" spans="2:11" ht="34.5" customHeight="1" x14ac:dyDescent="0.2">
      <c r="B56" s="62"/>
      <c r="C56" s="18" t="s">
        <v>64</v>
      </c>
      <c r="D56" s="307" t="s">
        <v>1291</v>
      </c>
      <c r="E56" s="352"/>
      <c r="F56" s="353"/>
      <c r="G56" t="str">
        <f>C56</f>
        <v>Q3.8</v>
      </c>
      <c r="H56" t="s">
        <v>343</v>
      </c>
      <c r="I56"/>
      <c r="J56"/>
    </row>
    <row r="57" spans="2:11" ht="104.25" customHeight="1" x14ac:dyDescent="0.2">
      <c r="B57" s="62"/>
      <c r="C57" s="19" t="str">
        <f>IF(COUNTIF(K57:K60,TRUE)=0,"incomplete",IF(COUNTIF(K57:K60,TRUE)=1,"","inconsistent"))</f>
        <v/>
      </c>
      <c r="D57" s="18" t="s">
        <v>289</v>
      </c>
      <c r="E57" s="55" t="s">
        <v>1292</v>
      </c>
      <c r="F57" s="353"/>
      <c r="G57" s="354"/>
      <c r="H57" s="355"/>
      <c r="I57" s="355"/>
      <c r="J57" s="356"/>
      <c r="K57" s="201" t="b">
        <v>0</v>
      </c>
    </row>
    <row r="58" spans="2:11" ht="45" x14ac:dyDescent="0.2">
      <c r="B58" s="62"/>
      <c r="C58" s="18"/>
      <c r="D58" s="47" t="s">
        <v>290</v>
      </c>
      <c r="E58" s="56" t="s">
        <v>1293</v>
      </c>
      <c r="F58" s="353"/>
      <c r="G58" s="357"/>
      <c r="H58" s="358"/>
      <c r="I58" s="358"/>
      <c r="J58" s="359"/>
      <c r="K58" s="201" t="b">
        <v>0</v>
      </c>
    </row>
    <row r="59" spans="2:11" ht="105" x14ac:dyDescent="0.2">
      <c r="B59" s="62"/>
      <c r="C59" s="18"/>
      <c r="D59" s="18" t="s">
        <v>291</v>
      </c>
      <c r="E59" s="55" t="s">
        <v>1294</v>
      </c>
      <c r="F59" s="353"/>
      <c r="G59" s="357"/>
      <c r="H59" s="358"/>
      <c r="I59" s="358"/>
      <c r="J59" s="359"/>
      <c r="K59" s="201" t="b">
        <v>0</v>
      </c>
    </row>
    <row r="60" spans="2:11" ht="129.75" customHeight="1" x14ac:dyDescent="0.2">
      <c r="B60" s="62"/>
      <c r="C60" s="18"/>
      <c r="D60" s="47" t="s">
        <v>292</v>
      </c>
      <c r="E60" s="56" t="s">
        <v>1295</v>
      </c>
      <c r="F60" s="353"/>
      <c r="G60" s="360"/>
      <c r="H60" s="361"/>
      <c r="I60" s="361"/>
      <c r="J60" s="362"/>
      <c r="K60" s="201" t="b">
        <v>1</v>
      </c>
    </row>
    <row r="61" spans="2:11" x14ac:dyDescent="0.2">
      <c r="B61" s="62"/>
      <c r="C61" s="18"/>
      <c r="D61" s="18"/>
      <c r="E61" s="55" t="s">
        <v>342</v>
      </c>
      <c r="F61" s="353" t="str">
        <f>B54</f>
        <v>Řízení rizik produktu</v>
      </c>
      <c r="G61"/>
      <c r="H61"/>
      <c r="I61"/>
      <c r="J61"/>
    </row>
    <row r="62" spans="2:11" ht="30" customHeight="1" x14ac:dyDescent="0.2">
      <c r="B62" s="62"/>
      <c r="C62" s="18" t="s">
        <v>65</v>
      </c>
      <c r="D62" s="307" t="s">
        <v>1296</v>
      </c>
      <c r="E62" s="352"/>
      <c r="F62" s="353"/>
      <c r="G62" t="str">
        <f>C62</f>
        <v>Q3.9</v>
      </c>
      <c r="H62" t="s">
        <v>343</v>
      </c>
      <c r="I62"/>
      <c r="J62"/>
    </row>
    <row r="63" spans="2:11" ht="75" x14ac:dyDescent="0.2">
      <c r="B63" s="62"/>
      <c r="C63" s="19" t="str">
        <f>IF(COUNTIF(K63:K66,TRUE)=0,"incomplete",IF(COUNTIF(K63:K66,TRUE)=1,"","inconsistent"))</f>
        <v/>
      </c>
      <c r="D63" s="18" t="s">
        <v>289</v>
      </c>
      <c r="E63" s="55" t="s">
        <v>1297</v>
      </c>
      <c r="F63" s="353"/>
      <c r="G63" s="354"/>
      <c r="H63" s="355"/>
      <c r="I63" s="355"/>
      <c r="J63" s="356"/>
      <c r="K63" s="201" t="b">
        <v>0</v>
      </c>
    </row>
    <row r="64" spans="2:11" ht="45" x14ac:dyDescent="0.2">
      <c r="B64" s="62"/>
      <c r="C64" s="18"/>
      <c r="D64" s="47" t="s">
        <v>290</v>
      </c>
      <c r="E64" s="56" t="s">
        <v>1298</v>
      </c>
      <c r="F64" s="353"/>
      <c r="G64" s="357"/>
      <c r="H64" s="358"/>
      <c r="I64" s="358"/>
      <c r="J64" s="359"/>
      <c r="K64" s="201" t="b">
        <v>0</v>
      </c>
    </row>
    <row r="65" spans="2:11" ht="93.75" customHeight="1" x14ac:dyDescent="0.2">
      <c r="B65" s="62"/>
      <c r="C65" s="18"/>
      <c r="D65" s="18" t="s">
        <v>291</v>
      </c>
      <c r="E65" s="55" t="s">
        <v>1299</v>
      </c>
      <c r="F65" s="353"/>
      <c r="G65" s="357"/>
      <c r="H65" s="358"/>
      <c r="I65" s="358"/>
      <c r="J65" s="359"/>
      <c r="K65" s="201" t="b">
        <v>0</v>
      </c>
    </row>
    <row r="66" spans="2:11" ht="306" customHeight="1" thickBot="1" x14ac:dyDescent="0.25">
      <c r="B66" s="64"/>
      <c r="C66" s="58"/>
      <c r="D66" s="59" t="s">
        <v>292</v>
      </c>
      <c r="E66" s="65" t="s">
        <v>1300</v>
      </c>
      <c r="F66" s="353"/>
      <c r="G66" s="360"/>
      <c r="H66" s="361"/>
      <c r="I66" s="361"/>
      <c r="J66" s="362"/>
      <c r="K66" s="201" t="b">
        <v>1</v>
      </c>
    </row>
    <row r="67" spans="2:11" ht="16" thickBot="1" x14ac:dyDescent="0.25"/>
    <row r="68" spans="2:11" x14ac:dyDescent="0.2">
      <c r="B68" s="61" t="s">
        <v>1301</v>
      </c>
      <c r="C68" s="50"/>
      <c r="D68" s="50"/>
      <c r="E68" s="66"/>
      <c r="F68" s="353" t="str">
        <f>B68</f>
        <v>Řízení hodnotového řetězce</v>
      </c>
      <c r="G68"/>
      <c r="H68"/>
      <c r="I68"/>
      <c r="J68"/>
    </row>
    <row r="69" spans="2:11" x14ac:dyDescent="0.2">
      <c r="B69" s="62"/>
      <c r="C69" s="18"/>
      <c r="D69" s="18"/>
      <c r="E69" s="55" t="s">
        <v>342</v>
      </c>
      <c r="F69" s="353"/>
      <c r="G69"/>
      <c r="H69"/>
      <c r="I69"/>
      <c r="J69"/>
    </row>
    <row r="70" spans="2:11" ht="30.75" customHeight="1" x14ac:dyDescent="0.2">
      <c r="B70" s="62"/>
      <c r="C70" s="18" t="s">
        <v>55</v>
      </c>
      <c r="D70" s="307" t="s">
        <v>1302</v>
      </c>
      <c r="E70" s="352"/>
      <c r="F70" s="353"/>
      <c r="G70" t="str">
        <f>C70</f>
        <v>Q3.10</v>
      </c>
      <c r="H70" t="s">
        <v>343</v>
      </c>
      <c r="I70"/>
      <c r="J70"/>
    </row>
    <row r="71" spans="2:11" ht="45" x14ac:dyDescent="0.2">
      <c r="B71" s="62"/>
      <c r="C71" s="19" t="str">
        <f>IF(COUNTIF(K71:K74,TRUE)=0,"incomplete",IF(COUNTIF(K71:K74,TRUE)=1,"","inconsistent"))</f>
        <v/>
      </c>
      <c r="D71" s="18" t="s">
        <v>289</v>
      </c>
      <c r="E71" s="55" t="s">
        <v>1303</v>
      </c>
      <c r="F71" s="353"/>
      <c r="G71" s="354"/>
      <c r="H71" s="355"/>
      <c r="I71" s="355"/>
      <c r="J71" s="356"/>
      <c r="K71" s="201" t="b">
        <v>0</v>
      </c>
    </row>
    <row r="72" spans="2:11" ht="45" x14ac:dyDescent="0.2">
      <c r="B72" s="62"/>
      <c r="C72" s="18"/>
      <c r="D72" s="47" t="s">
        <v>290</v>
      </c>
      <c r="E72" s="56" t="s">
        <v>1304</v>
      </c>
      <c r="F72" s="353"/>
      <c r="G72" s="357"/>
      <c r="H72" s="358"/>
      <c r="I72" s="358"/>
      <c r="J72" s="359"/>
      <c r="K72" s="201" t="b">
        <v>0</v>
      </c>
    </row>
    <row r="73" spans="2:11" ht="60" x14ac:dyDescent="0.2">
      <c r="B73" s="62"/>
      <c r="C73" s="18"/>
      <c r="D73" s="18" t="s">
        <v>291</v>
      </c>
      <c r="E73" s="55" t="s">
        <v>1305</v>
      </c>
      <c r="F73" s="353"/>
      <c r="G73" s="357"/>
      <c r="H73" s="358"/>
      <c r="I73" s="358"/>
      <c r="J73" s="359"/>
      <c r="K73" s="201" t="b">
        <v>1</v>
      </c>
    </row>
    <row r="74" spans="2:11" ht="61" thickBot="1" x14ac:dyDescent="0.25">
      <c r="B74" s="64"/>
      <c r="C74" s="58"/>
      <c r="D74" s="59" t="s">
        <v>292</v>
      </c>
      <c r="E74" s="65" t="s">
        <v>1306</v>
      </c>
      <c r="F74" s="353"/>
      <c r="G74" s="360"/>
      <c r="H74" s="361"/>
      <c r="I74" s="361"/>
      <c r="J74" s="362"/>
      <c r="K74" s="201" t="b">
        <v>0</v>
      </c>
    </row>
    <row r="79" spans="2:11" x14ac:dyDescent="0.2">
      <c r="C79" s="148"/>
    </row>
    <row r="83" spans="3:3" x14ac:dyDescent="0.2">
      <c r="C83" s="148"/>
    </row>
    <row r="84" spans="3:3" ht="46.5" customHeight="1" x14ac:dyDescent="0.2"/>
    <row r="85" spans="3:3" ht="59.25" customHeight="1" x14ac:dyDescent="0.2"/>
    <row r="88" spans="3:3" x14ac:dyDescent="0.2">
      <c r="C88" s="148"/>
    </row>
  </sheetData>
  <sheetProtection algorithmName="SHA-512" hashValue="UwZkT/Re5sbj12Lk5CzdpunCtwg3JN7QkXwYMztDbUAeJzua6a8rh5x4j+TYiQmEwTKw8JCAX4cQOzg25/uB7w==" saltValue="rW7qeYJjxyODMePWMvia7g==" spinCount="100000" sheet="1" objects="1" scenarios="1"/>
  <mergeCells count="29">
    <mergeCell ref="G57:J60"/>
    <mergeCell ref="G63:J66"/>
    <mergeCell ref="G71:J74"/>
    <mergeCell ref="D48:E48"/>
    <mergeCell ref="F46:F52"/>
    <mergeCell ref="D56:E56"/>
    <mergeCell ref="D62:E62"/>
    <mergeCell ref="F54:F60"/>
    <mergeCell ref="F61:F66"/>
    <mergeCell ref="D70:E70"/>
    <mergeCell ref="F68:F74"/>
    <mergeCell ref="G7:J10"/>
    <mergeCell ref="G15:J18"/>
    <mergeCell ref="G23:J26"/>
    <mergeCell ref="G29:J32"/>
    <mergeCell ref="G35:J38"/>
    <mergeCell ref="G41:J44"/>
    <mergeCell ref="G49:J52"/>
    <mergeCell ref="D28:E28"/>
    <mergeCell ref="D34:E34"/>
    <mergeCell ref="D40:E40"/>
    <mergeCell ref="F20:F32"/>
    <mergeCell ref="F33:F38"/>
    <mergeCell ref="F39:F44"/>
    <mergeCell ref="D14:E14"/>
    <mergeCell ref="D22:E22"/>
    <mergeCell ref="D6:E6"/>
    <mergeCell ref="F4:F10"/>
    <mergeCell ref="F12:F18"/>
  </mergeCells>
  <phoneticPr fontId="49" type="noConversion"/>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20481" r:id="rId3" name="Check Box 1">
              <controlPr defaultSize="0" autoFill="0" autoLine="0" autoPict="0">
                <anchor moveWithCells="1">
                  <from>
                    <xdr:col>3</xdr:col>
                    <xdr:colOff>0</xdr:colOff>
                    <xdr:row>6</xdr:row>
                    <xdr:rowOff>25400</xdr:rowOff>
                  </from>
                  <to>
                    <xdr:col>3</xdr:col>
                    <xdr:colOff>241300</xdr:colOff>
                    <xdr:row>6</xdr:row>
                    <xdr:rowOff>254000</xdr:rowOff>
                  </to>
                </anchor>
              </controlPr>
            </control>
          </mc:Choice>
          <mc:Fallback/>
        </mc:AlternateContent>
        <mc:AlternateContent xmlns:mc="http://schemas.openxmlformats.org/markup-compatibility/2006">
          <mc:Choice Requires="x14">
            <control shapeId="20482" r:id="rId4" name="Check Box 2">
              <controlPr defaultSize="0" autoFill="0" autoLine="0" autoPict="0">
                <anchor moveWithCells="1">
                  <from>
                    <xdr:col>3</xdr:col>
                    <xdr:colOff>0</xdr:colOff>
                    <xdr:row>7</xdr:row>
                    <xdr:rowOff>0</xdr:rowOff>
                  </from>
                  <to>
                    <xdr:col>3</xdr:col>
                    <xdr:colOff>241300</xdr:colOff>
                    <xdr:row>7</xdr:row>
                    <xdr:rowOff>215900</xdr:rowOff>
                  </to>
                </anchor>
              </controlPr>
            </control>
          </mc:Choice>
          <mc:Fallback/>
        </mc:AlternateContent>
        <mc:AlternateContent xmlns:mc="http://schemas.openxmlformats.org/markup-compatibility/2006">
          <mc:Choice Requires="x14">
            <control shapeId="20483" r:id="rId5" name="Check Box 3">
              <controlPr defaultSize="0" autoFill="0" autoLine="0" autoPict="0">
                <anchor moveWithCells="1">
                  <from>
                    <xdr:col>2</xdr:col>
                    <xdr:colOff>558800</xdr:colOff>
                    <xdr:row>8</xdr:row>
                    <xdr:rowOff>12700</xdr:rowOff>
                  </from>
                  <to>
                    <xdr:col>3</xdr:col>
                    <xdr:colOff>228600</xdr:colOff>
                    <xdr:row>8</xdr:row>
                    <xdr:rowOff>241300</xdr:rowOff>
                  </to>
                </anchor>
              </controlPr>
            </control>
          </mc:Choice>
          <mc:Fallback/>
        </mc:AlternateContent>
        <mc:AlternateContent xmlns:mc="http://schemas.openxmlformats.org/markup-compatibility/2006">
          <mc:Choice Requires="x14">
            <control shapeId="20484" r:id="rId6" name="Check Box 4">
              <controlPr defaultSize="0" autoFill="0" autoLine="0" autoPict="0">
                <anchor moveWithCells="1">
                  <from>
                    <xdr:col>2</xdr:col>
                    <xdr:colOff>558800</xdr:colOff>
                    <xdr:row>9</xdr:row>
                    <xdr:rowOff>0</xdr:rowOff>
                  </from>
                  <to>
                    <xdr:col>3</xdr:col>
                    <xdr:colOff>228600</xdr:colOff>
                    <xdr:row>9</xdr:row>
                    <xdr:rowOff>203200</xdr:rowOff>
                  </to>
                </anchor>
              </controlPr>
            </control>
          </mc:Choice>
          <mc:Fallback/>
        </mc:AlternateContent>
        <mc:AlternateContent xmlns:mc="http://schemas.openxmlformats.org/markup-compatibility/2006">
          <mc:Choice Requires="x14">
            <control shapeId="20485" r:id="rId7" name="Check Box 5">
              <controlPr defaultSize="0" autoFill="0" autoLine="0" autoPict="0">
                <anchor moveWithCells="1">
                  <from>
                    <xdr:col>2</xdr:col>
                    <xdr:colOff>558800</xdr:colOff>
                    <xdr:row>13</xdr:row>
                    <xdr:rowOff>406400</xdr:rowOff>
                  </from>
                  <to>
                    <xdr:col>3</xdr:col>
                    <xdr:colOff>241300</xdr:colOff>
                    <xdr:row>14</xdr:row>
                    <xdr:rowOff>215900</xdr:rowOff>
                  </to>
                </anchor>
              </controlPr>
            </control>
          </mc:Choice>
          <mc:Fallback/>
        </mc:AlternateContent>
        <mc:AlternateContent xmlns:mc="http://schemas.openxmlformats.org/markup-compatibility/2006">
          <mc:Choice Requires="x14">
            <control shapeId="20486" r:id="rId8" name="Check Box 6">
              <controlPr defaultSize="0" autoFill="0" autoLine="0" autoPict="0">
                <anchor moveWithCells="1">
                  <from>
                    <xdr:col>3</xdr:col>
                    <xdr:colOff>0</xdr:colOff>
                    <xdr:row>14</xdr:row>
                    <xdr:rowOff>292100</xdr:rowOff>
                  </from>
                  <to>
                    <xdr:col>3</xdr:col>
                    <xdr:colOff>241300</xdr:colOff>
                    <xdr:row>15</xdr:row>
                    <xdr:rowOff>304800</xdr:rowOff>
                  </to>
                </anchor>
              </controlPr>
            </control>
          </mc:Choice>
          <mc:Fallback/>
        </mc:AlternateContent>
        <mc:AlternateContent xmlns:mc="http://schemas.openxmlformats.org/markup-compatibility/2006">
          <mc:Choice Requires="x14">
            <control shapeId="20487" r:id="rId9" name="Check Box 7">
              <controlPr defaultSize="0" autoFill="0" autoLine="0" autoPict="0">
                <anchor moveWithCells="1">
                  <from>
                    <xdr:col>2</xdr:col>
                    <xdr:colOff>558800</xdr:colOff>
                    <xdr:row>16</xdr:row>
                    <xdr:rowOff>12700</xdr:rowOff>
                  </from>
                  <to>
                    <xdr:col>3</xdr:col>
                    <xdr:colOff>228600</xdr:colOff>
                    <xdr:row>16</xdr:row>
                    <xdr:rowOff>241300</xdr:rowOff>
                  </to>
                </anchor>
              </controlPr>
            </control>
          </mc:Choice>
          <mc:Fallback/>
        </mc:AlternateContent>
        <mc:AlternateContent xmlns:mc="http://schemas.openxmlformats.org/markup-compatibility/2006">
          <mc:Choice Requires="x14">
            <control shapeId="20488" r:id="rId10" name="Check Box 8">
              <controlPr defaultSize="0" autoFill="0" autoLine="0" autoPict="0">
                <anchor moveWithCells="1">
                  <from>
                    <xdr:col>2</xdr:col>
                    <xdr:colOff>558800</xdr:colOff>
                    <xdr:row>17</xdr:row>
                    <xdr:rowOff>0</xdr:rowOff>
                  </from>
                  <to>
                    <xdr:col>3</xdr:col>
                    <xdr:colOff>228600</xdr:colOff>
                    <xdr:row>18</xdr:row>
                    <xdr:rowOff>0</xdr:rowOff>
                  </to>
                </anchor>
              </controlPr>
            </control>
          </mc:Choice>
          <mc:Fallback/>
        </mc:AlternateContent>
        <mc:AlternateContent xmlns:mc="http://schemas.openxmlformats.org/markup-compatibility/2006">
          <mc:Choice Requires="x14">
            <control shapeId="20489" r:id="rId11" name="Check Box 9">
              <controlPr defaultSize="0" autoFill="0" autoLine="0" autoPict="0">
                <anchor moveWithCells="1">
                  <from>
                    <xdr:col>2</xdr:col>
                    <xdr:colOff>571500</xdr:colOff>
                    <xdr:row>22</xdr:row>
                    <xdr:rowOff>12700</xdr:rowOff>
                  </from>
                  <to>
                    <xdr:col>3</xdr:col>
                    <xdr:colOff>241300</xdr:colOff>
                    <xdr:row>22</xdr:row>
                    <xdr:rowOff>241300</xdr:rowOff>
                  </to>
                </anchor>
              </controlPr>
            </control>
          </mc:Choice>
          <mc:Fallback/>
        </mc:AlternateContent>
        <mc:AlternateContent xmlns:mc="http://schemas.openxmlformats.org/markup-compatibility/2006">
          <mc:Choice Requires="x14">
            <control shapeId="20490" r:id="rId12" name="Check Box 10">
              <controlPr defaultSize="0" autoFill="0" autoLine="0" autoPict="0">
                <anchor moveWithCells="1">
                  <from>
                    <xdr:col>2</xdr:col>
                    <xdr:colOff>558800</xdr:colOff>
                    <xdr:row>23</xdr:row>
                    <xdr:rowOff>0</xdr:rowOff>
                  </from>
                  <to>
                    <xdr:col>3</xdr:col>
                    <xdr:colOff>241300</xdr:colOff>
                    <xdr:row>23</xdr:row>
                    <xdr:rowOff>228600</xdr:rowOff>
                  </to>
                </anchor>
              </controlPr>
            </control>
          </mc:Choice>
          <mc:Fallback/>
        </mc:AlternateContent>
        <mc:AlternateContent xmlns:mc="http://schemas.openxmlformats.org/markup-compatibility/2006">
          <mc:Choice Requires="x14">
            <control shapeId="20491" r:id="rId13" name="Check Box 11">
              <controlPr defaultSize="0" autoFill="0" autoLine="0" autoPict="0">
                <anchor moveWithCells="1">
                  <from>
                    <xdr:col>2</xdr:col>
                    <xdr:colOff>558800</xdr:colOff>
                    <xdr:row>24</xdr:row>
                    <xdr:rowOff>0</xdr:rowOff>
                  </from>
                  <to>
                    <xdr:col>3</xdr:col>
                    <xdr:colOff>228600</xdr:colOff>
                    <xdr:row>24</xdr:row>
                    <xdr:rowOff>228600</xdr:rowOff>
                  </to>
                </anchor>
              </controlPr>
            </control>
          </mc:Choice>
          <mc:Fallback/>
        </mc:AlternateContent>
        <mc:AlternateContent xmlns:mc="http://schemas.openxmlformats.org/markup-compatibility/2006">
          <mc:Choice Requires="x14">
            <control shapeId="20492" r:id="rId14" name="Check Box 12">
              <controlPr defaultSize="0" autoFill="0" autoLine="0" autoPict="0">
                <anchor moveWithCells="1">
                  <from>
                    <xdr:col>2</xdr:col>
                    <xdr:colOff>558800</xdr:colOff>
                    <xdr:row>25</xdr:row>
                    <xdr:rowOff>0</xdr:rowOff>
                  </from>
                  <to>
                    <xdr:col>3</xdr:col>
                    <xdr:colOff>228600</xdr:colOff>
                    <xdr:row>25</xdr:row>
                    <xdr:rowOff>203200</xdr:rowOff>
                  </to>
                </anchor>
              </controlPr>
            </control>
          </mc:Choice>
          <mc:Fallback/>
        </mc:AlternateContent>
        <mc:AlternateContent xmlns:mc="http://schemas.openxmlformats.org/markup-compatibility/2006">
          <mc:Choice Requires="x14">
            <control shapeId="20493" r:id="rId15" name="Check Box 13">
              <controlPr defaultSize="0" autoFill="0" autoLine="0" autoPict="0">
                <anchor moveWithCells="1">
                  <from>
                    <xdr:col>3</xdr:col>
                    <xdr:colOff>0</xdr:colOff>
                    <xdr:row>27</xdr:row>
                    <xdr:rowOff>368300</xdr:rowOff>
                  </from>
                  <to>
                    <xdr:col>3</xdr:col>
                    <xdr:colOff>241300</xdr:colOff>
                    <xdr:row>28</xdr:row>
                    <xdr:rowOff>215900</xdr:rowOff>
                  </to>
                </anchor>
              </controlPr>
            </control>
          </mc:Choice>
          <mc:Fallback/>
        </mc:AlternateContent>
        <mc:AlternateContent xmlns:mc="http://schemas.openxmlformats.org/markup-compatibility/2006">
          <mc:Choice Requires="x14">
            <control shapeId="20496" r:id="rId16" name="Check Box 16">
              <controlPr defaultSize="0" autoFill="0" autoLine="0" autoPict="0">
                <anchor moveWithCells="1">
                  <from>
                    <xdr:col>2</xdr:col>
                    <xdr:colOff>558800</xdr:colOff>
                    <xdr:row>30</xdr:row>
                    <xdr:rowOff>558800</xdr:rowOff>
                  </from>
                  <to>
                    <xdr:col>3</xdr:col>
                    <xdr:colOff>228600</xdr:colOff>
                    <xdr:row>31</xdr:row>
                    <xdr:rowOff>190500</xdr:rowOff>
                  </to>
                </anchor>
              </controlPr>
            </control>
          </mc:Choice>
          <mc:Fallback/>
        </mc:AlternateContent>
        <mc:AlternateContent xmlns:mc="http://schemas.openxmlformats.org/markup-compatibility/2006">
          <mc:Choice Requires="x14">
            <control shapeId="20497" r:id="rId17" name="Check Box 17">
              <controlPr defaultSize="0" autoFill="0" autoLine="0" autoPict="0">
                <anchor moveWithCells="1">
                  <from>
                    <xdr:col>2</xdr:col>
                    <xdr:colOff>558800</xdr:colOff>
                    <xdr:row>28</xdr:row>
                    <xdr:rowOff>368300</xdr:rowOff>
                  </from>
                  <to>
                    <xdr:col>3</xdr:col>
                    <xdr:colOff>241300</xdr:colOff>
                    <xdr:row>29</xdr:row>
                    <xdr:rowOff>215900</xdr:rowOff>
                  </to>
                </anchor>
              </controlPr>
            </control>
          </mc:Choice>
          <mc:Fallback/>
        </mc:AlternateContent>
        <mc:AlternateContent xmlns:mc="http://schemas.openxmlformats.org/markup-compatibility/2006">
          <mc:Choice Requires="x14">
            <control shapeId="20498" r:id="rId18" name="Check Box 18">
              <controlPr defaultSize="0" autoFill="0" autoLine="0" autoPict="0">
                <anchor moveWithCells="1">
                  <from>
                    <xdr:col>2</xdr:col>
                    <xdr:colOff>558800</xdr:colOff>
                    <xdr:row>29</xdr:row>
                    <xdr:rowOff>368300</xdr:rowOff>
                  </from>
                  <to>
                    <xdr:col>3</xdr:col>
                    <xdr:colOff>241300</xdr:colOff>
                    <xdr:row>30</xdr:row>
                    <xdr:rowOff>215900</xdr:rowOff>
                  </to>
                </anchor>
              </controlPr>
            </control>
          </mc:Choice>
          <mc:Fallback/>
        </mc:AlternateContent>
        <mc:AlternateContent xmlns:mc="http://schemas.openxmlformats.org/markup-compatibility/2006">
          <mc:Choice Requires="x14">
            <control shapeId="20500" r:id="rId19" name="Check Box 20">
              <controlPr defaultSize="0" autoFill="0" autoLine="0" autoPict="0">
                <anchor moveWithCells="1">
                  <from>
                    <xdr:col>2</xdr:col>
                    <xdr:colOff>558800</xdr:colOff>
                    <xdr:row>34</xdr:row>
                    <xdr:rowOff>12700</xdr:rowOff>
                  </from>
                  <to>
                    <xdr:col>3</xdr:col>
                    <xdr:colOff>241300</xdr:colOff>
                    <xdr:row>34</xdr:row>
                    <xdr:rowOff>241300</xdr:rowOff>
                  </to>
                </anchor>
              </controlPr>
            </control>
          </mc:Choice>
          <mc:Fallback/>
        </mc:AlternateContent>
        <mc:AlternateContent xmlns:mc="http://schemas.openxmlformats.org/markup-compatibility/2006">
          <mc:Choice Requires="x14">
            <control shapeId="20502" r:id="rId20" name="Check Box 22">
              <controlPr defaultSize="0" autoFill="0" autoLine="0" autoPict="0">
                <anchor moveWithCells="1">
                  <from>
                    <xdr:col>2</xdr:col>
                    <xdr:colOff>558800</xdr:colOff>
                    <xdr:row>36</xdr:row>
                    <xdr:rowOff>25400</xdr:rowOff>
                  </from>
                  <to>
                    <xdr:col>3</xdr:col>
                    <xdr:colOff>228600</xdr:colOff>
                    <xdr:row>36</xdr:row>
                    <xdr:rowOff>254000</xdr:rowOff>
                  </to>
                </anchor>
              </controlPr>
            </control>
          </mc:Choice>
          <mc:Fallback/>
        </mc:AlternateContent>
        <mc:AlternateContent xmlns:mc="http://schemas.openxmlformats.org/markup-compatibility/2006">
          <mc:Choice Requires="x14">
            <control shapeId="20503" r:id="rId21" name="Check Box 23">
              <controlPr defaultSize="0" autoFill="0" autoLine="0" autoPict="0">
                <anchor moveWithCells="1">
                  <from>
                    <xdr:col>2</xdr:col>
                    <xdr:colOff>558800</xdr:colOff>
                    <xdr:row>37</xdr:row>
                    <xdr:rowOff>0</xdr:rowOff>
                  </from>
                  <to>
                    <xdr:col>3</xdr:col>
                    <xdr:colOff>228600</xdr:colOff>
                    <xdr:row>37</xdr:row>
                    <xdr:rowOff>203200</xdr:rowOff>
                  </to>
                </anchor>
              </controlPr>
            </control>
          </mc:Choice>
          <mc:Fallback/>
        </mc:AlternateContent>
        <mc:AlternateContent xmlns:mc="http://schemas.openxmlformats.org/markup-compatibility/2006">
          <mc:Choice Requires="x14">
            <control shapeId="20504" r:id="rId22" name="Check Box 24">
              <controlPr defaultSize="0" autoFill="0" autoLine="0" autoPict="0">
                <anchor moveWithCells="1">
                  <from>
                    <xdr:col>2</xdr:col>
                    <xdr:colOff>558800</xdr:colOff>
                    <xdr:row>34</xdr:row>
                    <xdr:rowOff>749300</xdr:rowOff>
                  </from>
                  <to>
                    <xdr:col>3</xdr:col>
                    <xdr:colOff>241300</xdr:colOff>
                    <xdr:row>35</xdr:row>
                    <xdr:rowOff>228600</xdr:rowOff>
                  </to>
                </anchor>
              </controlPr>
            </control>
          </mc:Choice>
          <mc:Fallback/>
        </mc:AlternateContent>
        <mc:AlternateContent xmlns:mc="http://schemas.openxmlformats.org/markup-compatibility/2006">
          <mc:Choice Requires="x14">
            <control shapeId="20507" r:id="rId23" name="Check Box 27">
              <controlPr defaultSize="0" autoFill="0" autoLine="0" autoPict="0">
                <anchor moveWithCells="1">
                  <from>
                    <xdr:col>3</xdr:col>
                    <xdr:colOff>0</xdr:colOff>
                    <xdr:row>39</xdr:row>
                    <xdr:rowOff>406400</xdr:rowOff>
                  </from>
                  <to>
                    <xdr:col>3</xdr:col>
                    <xdr:colOff>241300</xdr:colOff>
                    <xdr:row>40</xdr:row>
                    <xdr:rowOff>215900</xdr:rowOff>
                  </to>
                </anchor>
              </controlPr>
            </control>
          </mc:Choice>
          <mc:Fallback/>
        </mc:AlternateContent>
        <mc:AlternateContent xmlns:mc="http://schemas.openxmlformats.org/markup-compatibility/2006">
          <mc:Choice Requires="x14">
            <control shapeId="20509" r:id="rId24" name="Check Box 29">
              <controlPr defaultSize="0" autoFill="0" autoLine="0" autoPict="0">
                <anchor moveWithCells="1">
                  <from>
                    <xdr:col>2</xdr:col>
                    <xdr:colOff>558800</xdr:colOff>
                    <xdr:row>41</xdr:row>
                    <xdr:rowOff>939800</xdr:rowOff>
                  </from>
                  <to>
                    <xdr:col>3</xdr:col>
                    <xdr:colOff>228600</xdr:colOff>
                    <xdr:row>42</xdr:row>
                    <xdr:rowOff>25400</xdr:rowOff>
                  </to>
                </anchor>
              </controlPr>
            </control>
          </mc:Choice>
          <mc:Fallback/>
        </mc:AlternateContent>
        <mc:AlternateContent xmlns:mc="http://schemas.openxmlformats.org/markup-compatibility/2006">
          <mc:Choice Requires="x14">
            <control shapeId="20510" r:id="rId25" name="Check Box 30">
              <controlPr defaultSize="0" autoFill="0" autoLine="0" autoPict="0">
                <anchor moveWithCells="1">
                  <from>
                    <xdr:col>3</xdr:col>
                    <xdr:colOff>0</xdr:colOff>
                    <xdr:row>43</xdr:row>
                    <xdr:rowOff>25400</xdr:rowOff>
                  </from>
                  <to>
                    <xdr:col>3</xdr:col>
                    <xdr:colOff>228600</xdr:colOff>
                    <xdr:row>43</xdr:row>
                    <xdr:rowOff>228600</xdr:rowOff>
                  </to>
                </anchor>
              </controlPr>
            </control>
          </mc:Choice>
          <mc:Fallback/>
        </mc:AlternateContent>
        <mc:AlternateContent xmlns:mc="http://schemas.openxmlformats.org/markup-compatibility/2006">
          <mc:Choice Requires="x14">
            <control shapeId="20511" r:id="rId26" name="Check Box 31">
              <controlPr defaultSize="0" autoFill="0" autoLine="0" autoPict="0">
                <anchor moveWithCells="1">
                  <from>
                    <xdr:col>3</xdr:col>
                    <xdr:colOff>0</xdr:colOff>
                    <xdr:row>40</xdr:row>
                    <xdr:rowOff>1689100</xdr:rowOff>
                  </from>
                  <to>
                    <xdr:col>3</xdr:col>
                    <xdr:colOff>241300</xdr:colOff>
                    <xdr:row>41</xdr:row>
                    <xdr:rowOff>203200</xdr:rowOff>
                  </to>
                </anchor>
              </controlPr>
            </control>
          </mc:Choice>
          <mc:Fallback/>
        </mc:AlternateContent>
        <mc:AlternateContent xmlns:mc="http://schemas.openxmlformats.org/markup-compatibility/2006">
          <mc:Choice Requires="x14">
            <control shapeId="20520" r:id="rId27" name="Check Box 40">
              <controlPr defaultSize="0" autoFill="0" autoLine="0" autoPict="0">
                <anchor moveWithCells="1">
                  <from>
                    <xdr:col>3</xdr:col>
                    <xdr:colOff>0</xdr:colOff>
                    <xdr:row>48</xdr:row>
                    <xdr:rowOff>0</xdr:rowOff>
                  </from>
                  <to>
                    <xdr:col>3</xdr:col>
                    <xdr:colOff>241300</xdr:colOff>
                    <xdr:row>48</xdr:row>
                    <xdr:rowOff>228600</xdr:rowOff>
                  </to>
                </anchor>
              </controlPr>
            </control>
          </mc:Choice>
          <mc:Fallback/>
        </mc:AlternateContent>
        <mc:AlternateContent xmlns:mc="http://schemas.openxmlformats.org/markup-compatibility/2006">
          <mc:Choice Requires="x14">
            <control shapeId="20522" r:id="rId28" name="Check Box 42">
              <controlPr defaultSize="0" autoFill="0" autoLine="0" autoPict="0">
                <anchor moveWithCells="1">
                  <from>
                    <xdr:col>2</xdr:col>
                    <xdr:colOff>558800</xdr:colOff>
                    <xdr:row>49</xdr:row>
                    <xdr:rowOff>50800</xdr:rowOff>
                  </from>
                  <to>
                    <xdr:col>3</xdr:col>
                    <xdr:colOff>241300</xdr:colOff>
                    <xdr:row>49</xdr:row>
                    <xdr:rowOff>279400</xdr:rowOff>
                  </to>
                </anchor>
              </controlPr>
            </control>
          </mc:Choice>
          <mc:Fallback/>
        </mc:AlternateContent>
        <mc:AlternateContent xmlns:mc="http://schemas.openxmlformats.org/markup-compatibility/2006">
          <mc:Choice Requires="x14">
            <control shapeId="20523" r:id="rId29" name="Check Box 43">
              <controlPr defaultSize="0" autoFill="0" autoLine="0" autoPict="0">
                <anchor moveWithCells="1">
                  <from>
                    <xdr:col>2</xdr:col>
                    <xdr:colOff>558800</xdr:colOff>
                    <xdr:row>50</xdr:row>
                    <xdr:rowOff>38100</xdr:rowOff>
                  </from>
                  <to>
                    <xdr:col>3</xdr:col>
                    <xdr:colOff>241300</xdr:colOff>
                    <xdr:row>50</xdr:row>
                    <xdr:rowOff>266700</xdr:rowOff>
                  </to>
                </anchor>
              </controlPr>
            </control>
          </mc:Choice>
          <mc:Fallback/>
        </mc:AlternateContent>
        <mc:AlternateContent xmlns:mc="http://schemas.openxmlformats.org/markup-compatibility/2006">
          <mc:Choice Requires="x14">
            <control shapeId="20525" r:id="rId30" name="Check Box 45">
              <controlPr defaultSize="0" autoFill="0" autoLine="0" autoPict="0">
                <anchor moveWithCells="1">
                  <from>
                    <xdr:col>2</xdr:col>
                    <xdr:colOff>558800</xdr:colOff>
                    <xdr:row>51</xdr:row>
                    <xdr:rowOff>25400</xdr:rowOff>
                  </from>
                  <to>
                    <xdr:col>3</xdr:col>
                    <xdr:colOff>241300</xdr:colOff>
                    <xdr:row>51</xdr:row>
                    <xdr:rowOff>254000</xdr:rowOff>
                  </to>
                </anchor>
              </controlPr>
            </control>
          </mc:Choice>
          <mc:Fallback/>
        </mc:AlternateContent>
        <mc:AlternateContent xmlns:mc="http://schemas.openxmlformats.org/markup-compatibility/2006">
          <mc:Choice Requires="x14">
            <control shapeId="20526" r:id="rId31" name="Check Box 46">
              <controlPr defaultSize="0" autoFill="0" autoLine="0" autoPict="0">
                <anchor moveWithCells="1">
                  <from>
                    <xdr:col>3</xdr:col>
                    <xdr:colOff>0</xdr:colOff>
                    <xdr:row>56</xdr:row>
                    <xdr:rowOff>0</xdr:rowOff>
                  </from>
                  <to>
                    <xdr:col>3</xdr:col>
                    <xdr:colOff>241300</xdr:colOff>
                    <xdr:row>56</xdr:row>
                    <xdr:rowOff>228600</xdr:rowOff>
                  </to>
                </anchor>
              </controlPr>
            </control>
          </mc:Choice>
          <mc:Fallback/>
        </mc:AlternateContent>
        <mc:AlternateContent xmlns:mc="http://schemas.openxmlformats.org/markup-compatibility/2006">
          <mc:Choice Requires="x14">
            <control shapeId="20528" r:id="rId32" name="Check Box 48">
              <controlPr defaultSize="0" autoFill="0" autoLine="0" autoPict="0">
                <anchor moveWithCells="1">
                  <from>
                    <xdr:col>2</xdr:col>
                    <xdr:colOff>558800</xdr:colOff>
                    <xdr:row>57</xdr:row>
                    <xdr:rowOff>12700</xdr:rowOff>
                  </from>
                  <to>
                    <xdr:col>3</xdr:col>
                    <xdr:colOff>241300</xdr:colOff>
                    <xdr:row>57</xdr:row>
                    <xdr:rowOff>241300</xdr:rowOff>
                  </to>
                </anchor>
              </controlPr>
            </control>
          </mc:Choice>
          <mc:Fallback/>
        </mc:AlternateContent>
        <mc:AlternateContent xmlns:mc="http://schemas.openxmlformats.org/markup-compatibility/2006">
          <mc:Choice Requires="x14">
            <control shapeId="20529" r:id="rId33" name="Check Box 49">
              <controlPr defaultSize="0" autoFill="0" autoLine="0" autoPict="0">
                <anchor moveWithCells="1">
                  <from>
                    <xdr:col>2</xdr:col>
                    <xdr:colOff>558800</xdr:colOff>
                    <xdr:row>57</xdr:row>
                    <xdr:rowOff>558800</xdr:rowOff>
                  </from>
                  <to>
                    <xdr:col>3</xdr:col>
                    <xdr:colOff>241300</xdr:colOff>
                    <xdr:row>58</xdr:row>
                    <xdr:rowOff>215900</xdr:rowOff>
                  </to>
                </anchor>
              </controlPr>
            </control>
          </mc:Choice>
          <mc:Fallback/>
        </mc:AlternateContent>
        <mc:AlternateContent xmlns:mc="http://schemas.openxmlformats.org/markup-compatibility/2006">
          <mc:Choice Requires="x14">
            <control shapeId="20531" r:id="rId34" name="Check Box 51">
              <controlPr defaultSize="0" autoFill="0" autoLine="0" autoPict="0">
                <anchor moveWithCells="1">
                  <from>
                    <xdr:col>2</xdr:col>
                    <xdr:colOff>558800</xdr:colOff>
                    <xdr:row>59</xdr:row>
                    <xdr:rowOff>25400</xdr:rowOff>
                  </from>
                  <to>
                    <xdr:col>3</xdr:col>
                    <xdr:colOff>241300</xdr:colOff>
                    <xdr:row>59</xdr:row>
                    <xdr:rowOff>254000</xdr:rowOff>
                  </to>
                </anchor>
              </controlPr>
            </control>
          </mc:Choice>
          <mc:Fallback/>
        </mc:AlternateContent>
        <mc:AlternateContent xmlns:mc="http://schemas.openxmlformats.org/markup-compatibility/2006">
          <mc:Choice Requires="x14">
            <control shapeId="20532" r:id="rId35" name="Check Box 52">
              <controlPr defaultSize="0" autoFill="0" autoLine="0" autoPict="0">
                <anchor moveWithCells="1">
                  <from>
                    <xdr:col>2</xdr:col>
                    <xdr:colOff>558800</xdr:colOff>
                    <xdr:row>62</xdr:row>
                    <xdr:rowOff>12700</xdr:rowOff>
                  </from>
                  <to>
                    <xdr:col>3</xdr:col>
                    <xdr:colOff>241300</xdr:colOff>
                    <xdr:row>62</xdr:row>
                    <xdr:rowOff>241300</xdr:rowOff>
                  </to>
                </anchor>
              </controlPr>
            </control>
          </mc:Choice>
          <mc:Fallback/>
        </mc:AlternateContent>
        <mc:AlternateContent xmlns:mc="http://schemas.openxmlformats.org/markup-compatibility/2006">
          <mc:Choice Requires="x14">
            <control shapeId="20534" r:id="rId36" name="Check Box 54">
              <controlPr defaultSize="0" autoFill="0" autoLine="0" autoPict="0">
                <anchor moveWithCells="1">
                  <from>
                    <xdr:col>3</xdr:col>
                    <xdr:colOff>0</xdr:colOff>
                    <xdr:row>63</xdr:row>
                    <xdr:rowOff>0</xdr:rowOff>
                  </from>
                  <to>
                    <xdr:col>3</xdr:col>
                    <xdr:colOff>241300</xdr:colOff>
                    <xdr:row>63</xdr:row>
                    <xdr:rowOff>228600</xdr:rowOff>
                  </to>
                </anchor>
              </controlPr>
            </control>
          </mc:Choice>
          <mc:Fallback/>
        </mc:AlternateContent>
        <mc:AlternateContent xmlns:mc="http://schemas.openxmlformats.org/markup-compatibility/2006">
          <mc:Choice Requires="x14">
            <control shapeId="20535" r:id="rId37" name="Check Box 55">
              <controlPr defaultSize="0" autoFill="0" autoLine="0" autoPict="0">
                <anchor moveWithCells="1">
                  <from>
                    <xdr:col>2</xdr:col>
                    <xdr:colOff>558800</xdr:colOff>
                    <xdr:row>63</xdr:row>
                    <xdr:rowOff>749300</xdr:rowOff>
                  </from>
                  <to>
                    <xdr:col>3</xdr:col>
                    <xdr:colOff>241300</xdr:colOff>
                    <xdr:row>64</xdr:row>
                    <xdr:rowOff>215900</xdr:rowOff>
                  </to>
                </anchor>
              </controlPr>
            </control>
          </mc:Choice>
          <mc:Fallback/>
        </mc:AlternateContent>
        <mc:AlternateContent xmlns:mc="http://schemas.openxmlformats.org/markup-compatibility/2006">
          <mc:Choice Requires="x14">
            <control shapeId="20537" r:id="rId38" name="Check Box 57">
              <controlPr defaultSize="0" autoFill="0" autoLine="0" autoPict="0">
                <anchor moveWithCells="1">
                  <from>
                    <xdr:col>2</xdr:col>
                    <xdr:colOff>558800</xdr:colOff>
                    <xdr:row>65</xdr:row>
                    <xdr:rowOff>0</xdr:rowOff>
                  </from>
                  <to>
                    <xdr:col>3</xdr:col>
                    <xdr:colOff>241300</xdr:colOff>
                    <xdr:row>65</xdr:row>
                    <xdr:rowOff>228600</xdr:rowOff>
                  </to>
                </anchor>
              </controlPr>
            </control>
          </mc:Choice>
          <mc:Fallback/>
        </mc:AlternateContent>
        <mc:AlternateContent xmlns:mc="http://schemas.openxmlformats.org/markup-compatibility/2006">
          <mc:Choice Requires="x14">
            <control shapeId="20570" r:id="rId39" name="Check Box 90">
              <controlPr defaultSize="0" autoFill="0" autoLine="0" autoPict="0">
                <anchor moveWithCells="1">
                  <from>
                    <xdr:col>2</xdr:col>
                    <xdr:colOff>558800</xdr:colOff>
                    <xdr:row>69</xdr:row>
                    <xdr:rowOff>381000</xdr:rowOff>
                  </from>
                  <to>
                    <xdr:col>3</xdr:col>
                    <xdr:colOff>241300</xdr:colOff>
                    <xdr:row>70</xdr:row>
                    <xdr:rowOff>215900</xdr:rowOff>
                  </to>
                </anchor>
              </controlPr>
            </control>
          </mc:Choice>
          <mc:Fallback/>
        </mc:AlternateContent>
        <mc:AlternateContent xmlns:mc="http://schemas.openxmlformats.org/markup-compatibility/2006">
          <mc:Choice Requires="x14">
            <control shapeId="20572" r:id="rId40" name="Check Box 92">
              <controlPr defaultSize="0" autoFill="0" autoLine="0" autoPict="0">
                <anchor moveWithCells="1">
                  <from>
                    <xdr:col>2</xdr:col>
                    <xdr:colOff>558800</xdr:colOff>
                    <xdr:row>71</xdr:row>
                    <xdr:rowOff>25400</xdr:rowOff>
                  </from>
                  <to>
                    <xdr:col>3</xdr:col>
                    <xdr:colOff>241300</xdr:colOff>
                    <xdr:row>71</xdr:row>
                    <xdr:rowOff>254000</xdr:rowOff>
                  </to>
                </anchor>
              </controlPr>
            </control>
          </mc:Choice>
          <mc:Fallback/>
        </mc:AlternateContent>
        <mc:AlternateContent xmlns:mc="http://schemas.openxmlformats.org/markup-compatibility/2006">
          <mc:Choice Requires="x14">
            <control shapeId="20573" r:id="rId41" name="Check Box 93">
              <controlPr defaultSize="0" autoFill="0" autoLine="0" autoPict="0">
                <anchor moveWithCells="1">
                  <from>
                    <xdr:col>2</xdr:col>
                    <xdr:colOff>558800</xdr:colOff>
                    <xdr:row>72</xdr:row>
                    <xdr:rowOff>12700</xdr:rowOff>
                  </from>
                  <to>
                    <xdr:col>3</xdr:col>
                    <xdr:colOff>241300</xdr:colOff>
                    <xdr:row>72</xdr:row>
                    <xdr:rowOff>241300</xdr:rowOff>
                  </to>
                </anchor>
              </controlPr>
            </control>
          </mc:Choice>
          <mc:Fallback/>
        </mc:AlternateContent>
        <mc:AlternateContent xmlns:mc="http://schemas.openxmlformats.org/markup-compatibility/2006">
          <mc:Choice Requires="x14">
            <control shapeId="20575" r:id="rId42" name="Check Box 95">
              <controlPr defaultSize="0" autoFill="0" autoLine="0" autoPict="0">
                <anchor moveWithCells="1">
                  <from>
                    <xdr:col>2</xdr:col>
                    <xdr:colOff>558800</xdr:colOff>
                    <xdr:row>72</xdr:row>
                    <xdr:rowOff>939800</xdr:rowOff>
                  </from>
                  <to>
                    <xdr:col>3</xdr:col>
                    <xdr:colOff>241300</xdr:colOff>
                    <xdr:row>73</xdr:row>
                    <xdr:rowOff>215900</xdr:rowOff>
                  </to>
                </anchor>
              </controlPr>
            </control>
          </mc:Choice>
          <mc:Fallback/>
        </mc:AlternateContent>
      </controls>
    </mc:Choice>
    <mc:Fallback/>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sChapter4" enableFormatConditionsCalculation="0">
    <tabColor rgb="FF79B778"/>
    <pageSetUpPr autoPageBreaks="0"/>
  </sheetPr>
  <dimension ref="A1:O62"/>
  <sheetViews>
    <sheetView showGridLines="0" workbookViewId="0">
      <pane ySplit="1" topLeftCell="A2" activePane="bottomLeft" state="frozen"/>
      <selection pane="bottomLeft" activeCell="G59" sqref="G59:J62"/>
    </sheetView>
  </sheetViews>
  <sheetFormatPr baseColWidth="10" defaultColWidth="8.83203125" defaultRowHeight="15" x14ac:dyDescent="0.2"/>
  <cols>
    <col min="1" max="2" width="8.83203125" style="151"/>
    <col min="3" max="3" width="9.1640625" style="157" customWidth="1"/>
    <col min="4" max="4" width="8.83203125" style="157"/>
    <col min="5" max="5" width="65.5" style="161" customWidth="1"/>
    <col min="6" max="9" width="8.83203125" style="151"/>
    <col min="10" max="10" width="31.5" style="151" customWidth="1"/>
    <col min="11" max="11" width="9.5" style="201" hidden="1" customWidth="1"/>
    <col min="12" max="12" width="10.5" style="156" bestFit="1" customWidth="1"/>
  </cols>
  <sheetData>
    <row r="1" spans="1:15" ht="48.5" customHeight="1" x14ac:dyDescent="0.2">
      <c r="B1" s="189" t="s">
        <v>1307</v>
      </c>
      <c r="C1" s="153"/>
      <c r="D1" s="153"/>
      <c r="E1" s="154"/>
      <c r="K1" s="204"/>
      <c r="N1" t="str">
        <f>IF(O1="","","Still to do")</f>
        <v/>
      </c>
      <c r="O1" s="8" t="str">
        <f>'Start and prefill'!$G$9</f>
        <v/>
      </c>
    </row>
    <row r="2" spans="1:15" ht="16.25" customHeight="1" x14ac:dyDescent="0.2">
      <c r="C2" s="153"/>
      <c r="D2" s="153"/>
      <c r="E2" s="154"/>
      <c r="G2" s="6" t="s">
        <v>16</v>
      </c>
      <c r="H2"/>
      <c r="I2"/>
      <c r="J2"/>
    </row>
    <row r="3" spans="1:15" ht="16.25" customHeight="1" thickBot="1" x14ac:dyDescent="0.25">
      <c r="B3" s="155"/>
      <c r="C3" s="153"/>
      <c r="D3" s="153"/>
      <c r="E3" s="154"/>
      <c r="K3" s="204"/>
    </row>
    <row r="4" spans="1:15" ht="15" customHeight="1" x14ac:dyDescent="0.2">
      <c r="B4" s="61" t="s">
        <v>1308</v>
      </c>
      <c r="C4" s="50"/>
      <c r="D4" s="50"/>
      <c r="E4" s="51"/>
      <c r="F4" s="353" t="str">
        <f>B4</f>
        <v>Odpovědné získávání zdrojů</v>
      </c>
      <c r="G4"/>
      <c r="H4"/>
      <c r="I4"/>
      <c r="J4"/>
    </row>
    <row r="5" spans="1:15" x14ac:dyDescent="0.2">
      <c r="B5" s="62"/>
      <c r="C5" s="18"/>
      <c r="D5" s="18"/>
      <c r="E5" s="52" t="s">
        <v>342</v>
      </c>
      <c r="F5" s="353"/>
      <c r="G5"/>
      <c r="H5"/>
      <c r="I5"/>
      <c r="J5"/>
    </row>
    <row r="6" spans="1:15" x14ac:dyDescent="0.2">
      <c r="B6" s="282">
        <f>COUNTIF(C7:C62,"inconsistent")</f>
        <v>0</v>
      </c>
      <c r="C6" s="18" t="s">
        <v>72</v>
      </c>
      <c r="D6" s="44" t="s">
        <v>1309</v>
      </c>
      <c r="E6" s="52"/>
      <c r="F6" s="353"/>
      <c r="G6" t="str">
        <f>C6</f>
        <v>Q4.1</v>
      </c>
      <c r="H6" t="s">
        <v>343</v>
      </c>
      <c r="I6"/>
      <c r="J6"/>
    </row>
    <row r="7" spans="1:15" ht="30" x14ac:dyDescent="0.2">
      <c r="B7" s="62"/>
      <c r="C7" s="19" t="str">
        <f>IF(COUNTIF(K7:K10,TRUE)=0,"incomplete",IF(COUNTIF(K7:K10,TRUE)=1,"","inconsistent"))</f>
        <v/>
      </c>
      <c r="D7" s="18" t="s">
        <v>289</v>
      </c>
      <c r="E7" s="52" t="s">
        <v>1310</v>
      </c>
      <c r="F7" s="353"/>
      <c r="G7" s="354" t="s">
        <v>1485</v>
      </c>
      <c r="H7" s="355"/>
      <c r="I7" s="355"/>
      <c r="J7" s="356"/>
      <c r="K7" s="201" t="b">
        <v>0</v>
      </c>
    </row>
    <row r="8" spans="1:15" ht="45" x14ac:dyDescent="0.2">
      <c r="B8" s="62"/>
      <c r="C8" s="18"/>
      <c r="D8" s="47" t="s">
        <v>290</v>
      </c>
      <c r="E8" s="53" t="s">
        <v>1311</v>
      </c>
      <c r="F8" s="353"/>
      <c r="G8" s="357"/>
      <c r="H8" s="358"/>
      <c r="I8" s="358"/>
      <c r="J8" s="359"/>
      <c r="K8" s="201" t="b">
        <v>1</v>
      </c>
    </row>
    <row r="9" spans="1:15" ht="75" x14ac:dyDescent="0.2">
      <c r="B9" s="62"/>
      <c r="C9" s="18"/>
      <c r="D9" s="18" t="s">
        <v>291</v>
      </c>
      <c r="E9" s="55" t="s">
        <v>1312</v>
      </c>
      <c r="F9" s="353"/>
      <c r="G9" s="357"/>
      <c r="H9" s="358"/>
      <c r="I9" s="358"/>
      <c r="J9" s="359"/>
      <c r="K9" s="201" t="b">
        <v>0</v>
      </c>
    </row>
    <row r="10" spans="1:15" ht="31" thickBot="1" x14ac:dyDescent="0.25">
      <c r="B10" s="64"/>
      <c r="C10" s="58"/>
      <c r="D10" s="59" t="s">
        <v>292</v>
      </c>
      <c r="E10" s="60" t="s">
        <v>1313</v>
      </c>
      <c r="F10" s="353"/>
      <c r="G10" s="360"/>
      <c r="H10" s="361"/>
      <c r="I10" s="361"/>
      <c r="J10" s="362"/>
      <c r="K10" s="201" t="b">
        <v>0</v>
      </c>
    </row>
    <row r="11" spans="1:15" ht="16" thickBot="1" x14ac:dyDescent="0.25">
      <c r="B11" s="157"/>
      <c r="E11" s="158"/>
      <c r="F11" s="159"/>
      <c r="G11" s="160"/>
      <c r="H11" s="160"/>
      <c r="I11" s="160"/>
      <c r="J11" s="160"/>
    </row>
    <row r="12" spans="1:15" x14ac:dyDescent="0.2">
      <c r="B12" s="61" t="s">
        <v>1314</v>
      </c>
      <c r="C12" s="50"/>
      <c r="D12" s="50"/>
      <c r="E12" s="51"/>
      <c r="F12" s="353" t="str">
        <f>B12</f>
        <v>Spolupráce v dodavatelském řetězci (obchodní partneři)</v>
      </c>
      <c r="G12" s="46"/>
      <c r="H12" s="46"/>
      <c r="I12" s="46"/>
      <c r="J12" s="46"/>
    </row>
    <row r="13" spans="1:15" x14ac:dyDescent="0.2">
      <c r="B13" s="62"/>
      <c r="C13" s="18"/>
      <c r="D13" s="18"/>
      <c r="E13" s="52" t="s">
        <v>342</v>
      </c>
      <c r="F13" s="353"/>
      <c r="G13"/>
      <c r="H13"/>
      <c r="I13"/>
      <c r="J13"/>
    </row>
    <row r="14" spans="1:15" s="17" customFormat="1" x14ac:dyDescent="0.2">
      <c r="A14" s="151"/>
      <c r="B14" s="62"/>
      <c r="C14" s="18" t="s">
        <v>73</v>
      </c>
      <c r="D14" s="44" t="s">
        <v>1315</v>
      </c>
      <c r="E14" s="52"/>
      <c r="F14" s="353"/>
      <c r="G14" t="str">
        <f>C14</f>
        <v>Q4.2</v>
      </c>
      <c r="H14" t="s">
        <v>343</v>
      </c>
      <c r="I14"/>
      <c r="J14"/>
      <c r="K14" s="201"/>
      <c r="L14" s="156"/>
    </row>
    <row r="15" spans="1:15" s="17" customFormat="1" ht="30" x14ac:dyDescent="0.2">
      <c r="A15" s="151"/>
      <c r="B15" s="63"/>
      <c r="C15" s="19" t="str">
        <f>IF(COUNTIF(K15:K18,TRUE)=0,"incomplete",IF(COUNTIF(K15:K18,TRUE)=1,"","inconsistent"))</f>
        <v/>
      </c>
      <c r="D15" s="18" t="s">
        <v>289</v>
      </c>
      <c r="E15" s="52" t="s">
        <v>1316</v>
      </c>
      <c r="F15" s="353"/>
      <c r="G15" s="354" t="s">
        <v>1486</v>
      </c>
      <c r="H15" s="355"/>
      <c r="I15" s="355"/>
      <c r="J15" s="356"/>
      <c r="K15" s="201" t="b">
        <v>0</v>
      </c>
      <c r="L15" s="156"/>
    </row>
    <row r="16" spans="1:15" s="17" customFormat="1" ht="46.5" customHeight="1" x14ac:dyDescent="0.2">
      <c r="A16" s="151"/>
      <c r="B16" s="62"/>
      <c r="C16" s="18"/>
      <c r="D16" s="47" t="s">
        <v>290</v>
      </c>
      <c r="E16" s="56" t="s">
        <v>1317</v>
      </c>
      <c r="F16" s="353"/>
      <c r="G16" s="357"/>
      <c r="H16" s="358"/>
      <c r="I16" s="358"/>
      <c r="J16" s="359"/>
      <c r="K16" s="201" t="b">
        <v>0</v>
      </c>
      <c r="L16" s="156"/>
    </row>
    <row r="17" spans="1:12" s="17" customFormat="1" ht="30" x14ac:dyDescent="0.2">
      <c r="A17" s="151"/>
      <c r="B17" s="62"/>
      <c r="C17" s="18"/>
      <c r="D17" s="18" t="s">
        <v>291</v>
      </c>
      <c r="E17" s="52" t="s">
        <v>1318</v>
      </c>
      <c r="F17" s="353"/>
      <c r="G17" s="357"/>
      <c r="H17" s="358"/>
      <c r="I17" s="358"/>
      <c r="J17" s="359"/>
      <c r="K17" s="201" t="b">
        <v>0</v>
      </c>
      <c r="L17" s="156"/>
    </row>
    <row r="18" spans="1:12" s="17" customFormat="1" ht="31" thickBot="1" x14ac:dyDescent="0.25">
      <c r="A18" s="151"/>
      <c r="B18" s="64"/>
      <c r="C18" s="58"/>
      <c r="D18" s="59" t="s">
        <v>292</v>
      </c>
      <c r="E18" s="60" t="s">
        <v>1319</v>
      </c>
      <c r="F18" s="353"/>
      <c r="G18" s="360"/>
      <c r="H18" s="361"/>
      <c r="I18" s="361"/>
      <c r="J18" s="362"/>
      <c r="K18" s="201" t="b">
        <v>1</v>
      </c>
      <c r="L18" s="156"/>
    </row>
    <row r="19" spans="1:12" ht="16" thickBot="1" x14ac:dyDescent="0.25"/>
    <row r="20" spans="1:12" s="17" customFormat="1" x14ac:dyDescent="0.2">
      <c r="A20" s="151"/>
      <c r="B20" s="61" t="s">
        <v>1320</v>
      </c>
      <c r="C20" s="50"/>
      <c r="D20" s="50"/>
      <c r="E20" s="51"/>
      <c r="F20" s="353" t="str">
        <f>B20</f>
        <v>Obchodní integrita</v>
      </c>
      <c r="G20"/>
      <c r="H20"/>
      <c r="I20"/>
      <c r="J20"/>
      <c r="K20" s="201"/>
      <c r="L20" s="156"/>
    </row>
    <row r="21" spans="1:12" x14ac:dyDescent="0.2">
      <c r="B21" s="62"/>
      <c r="C21" s="18"/>
      <c r="D21" s="18"/>
      <c r="E21" s="52" t="s">
        <v>342</v>
      </c>
      <c r="F21" s="353"/>
      <c r="G21"/>
      <c r="H21"/>
      <c r="I21"/>
      <c r="J21"/>
    </row>
    <row r="22" spans="1:12" s="17" customFormat="1" x14ac:dyDescent="0.2">
      <c r="A22" s="151"/>
      <c r="B22" s="62"/>
      <c r="C22" s="18" t="s">
        <v>74</v>
      </c>
      <c r="D22" s="44" t="s">
        <v>1321</v>
      </c>
      <c r="E22" s="52"/>
      <c r="F22" s="353"/>
      <c r="G22" t="str">
        <f>C22</f>
        <v>Q4.3</v>
      </c>
      <c r="H22" t="s">
        <v>343</v>
      </c>
      <c r="I22"/>
      <c r="J22"/>
      <c r="K22" s="201"/>
      <c r="L22" s="156"/>
    </row>
    <row r="23" spans="1:12" s="17" customFormat="1" ht="30" x14ac:dyDescent="0.2">
      <c r="A23" s="151"/>
      <c r="B23" s="63"/>
      <c r="C23" s="19" t="str">
        <f>IF(COUNTIF(K23:K26,TRUE)=0,"incomplete",IF(COUNTIF(K23:K26,TRUE)=1,"","inconsistent"))</f>
        <v/>
      </c>
      <c r="D23" s="18" t="s">
        <v>289</v>
      </c>
      <c r="E23" s="55" t="s">
        <v>1322</v>
      </c>
      <c r="F23" s="353"/>
      <c r="G23" s="354" t="s">
        <v>1487</v>
      </c>
      <c r="H23" s="355"/>
      <c r="I23" s="355"/>
      <c r="J23" s="356"/>
      <c r="K23" s="201" t="b">
        <v>0</v>
      </c>
      <c r="L23" s="156"/>
    </row>
    <row r="24" spans="1:12" s="17" customFormat="1" ht="61.5" customHeight="1" x14ac:dyDescent="0.2">
      <c r="A24" s="151"/>
      <c r="B24" s="62"/>
      <c r="C24" s="18"/>
      <c r="D24" s="47" t="s">
        <v>290</v>
      </c>
      <c r="E24" s="53" t="s">
        <v>1323</v>
      </c>
      <c r="F24" s="353"/>
      <c r="G24" s="357"/>
      <c r="H24" s="358"/>
      <c r="I24" s="358"/>
      <c r="J24" s="359"/>
      <c r="K24" s="201" t="b">
        <v>0</v>
      </c>
      <c r="L24" s="156"/>
    </row>
    <row r="25" spans="1:12" s="17" customFormat="1" ht="60" x14ac:dyDescent="0.2">
      <c r="A25" s="151"/>
      <c r="B25" s="62"/>
      <c r="C25" s="18"/>
      <c r="D25" s="18" t="s">
        <v>291</v>
      </c>
      <c r="E25" s="122" t="s">
        <v>1324</v>
      </c>
      <c r="F25" s="353"/>
      <c r="G25" s="357"/>
      <c r="H25" s="358"/>
      <c r="I25" s="358"/>
      <c r="J25" s="359"/>
      <c r="K25" s="201" t="b">
        <v>0</v>
      </c>
      <c r="L25" s="156"/>
    </row>
    <row r="26" spans="1:12" s="17" customFormat="1" ht="31" thickBot="1" x14ac:dyDescent="0.25">
      <c r="A26" s="151"/>
      <c r="B26" s="64"/>
      <c r="C26" s="58"/>
      <c r="D26" s="59" t="s">
        <v>292</v>
      </c>
      <c r="E26" s="60" t="s">
        <v>1325</v>
      </c>
      <c r="F26" s="353"/>
      <c r="G26" s="360"/>
      <c r="H26" s="361"/>
      <c r="I26" s="361"/>
      <c r="J26" s="362"/>
      <c r="K26" s="201" t="b">
        <v>1</v>
      </c>
      <c r="L26" s="156"/>
    </row>
    <row r="27" spans="1:12" s="17" customFormat="1" ht="16" thickBot="1" x14ac:dyDescent="0.25">
      <c r="A27" s="151"/>
      <c r="B27" s="151"/>
      <c r="C27" s="157"/>
      <c r="D27" s="157"/>
      <c r="E27" s="161"/>
      <c r="F27" s="151"/>
      <c r="G27" s="151"/>
      <c r="H27" s="151"/>
      <c r="I27" s="151"/>
      <c r="J27" s="151"/>
      <c r="K27" s="201"/>
      <c r="L27" s="156"/>
    </row>
    <row r="28" spans="1:12" s="17" customFormat="1" x14ac:dyDescent="0.2">
      <c r="A28" s="151"/>
      <c r="B28" s="61" t="s">
        <v>1326</v>
      </c>
      <c r="C28" s="50"/>
      <c r="D28" s="50"/>
      <c r="E28" s="51"/>
      <c r="F28" s="353" t="str">
        <f>B28</f>
        <v>Pracovní práva (Práva zaměstnanců)</v>
      </c>
      <c r="G28"/>
      <c r="H28"/>
      <c r="I28"/>
      <c r="J28"/>
      <c r="K28" s="201"/>
      <c r="L28" s="156"/>
    </row>
    <row r="29" spans="1:12" s="17" customFormat="1" x14ac:dyDescent="0.2">
      <c r="A29" s="151"/>
      <c r="B29" s="62"/>
      <c r="C29" s="18"/>
      <c r="D29" s="18"/>
      <c r="E29" s="52" t="s">
        <v>342</v>
      </c>
      <c r="F29" s="353"/>
      <c r="G29"/>
      <c r="H29"/>
      <c r="I29"/>
      <c r="J29"/>
      <c r="K29" s="201"/>
      <c r="L29" s="156"/>
    </row>
    <row r="30" spans="1:12" s="17" customFormat="1" ht="30" customHeight="1" x14ac:dyDescent="0.2">
      <c r="A30" s="151"/>
      <c r="B30" s="62"/>
      <c r="C30" s="18" t="s">
        <v>75</v>
      </c>
      <c r="D30" s="307" t="s">
        <v>1327</v>
      </c>
      <c r="E30" s="352"/>
      <c r="F30" s="353"/>
      <c r="G30" t="str">
        <f>C30</f>
        <v>Q4.4</v>
      </c>
      <c r="H30" t="s">
        <v>343</v>
      </c>
      <c r="I30"/>
      <c r="J30"/>
      <c r="K30" s="201"/>
      <c r="L30" s="156"/>
    </row>
    <row r="31" spans="1:12" s="17" customFormat="1" x14ac:dyDescent="0.2">
      <c r="A31" s="151"/>
      <c r="B31" s="63"/>
      <c r="C31" s="19" t="str">
        <f>IF(COUNTIF(K31:K34,TRUE)=0,"incomplete",IF(COUNTIF(K31:K34,TRUE)=1,"","inconsistent"))</f>
        <v/>
      </c>
      <c r="D31" s="18" t="s">
        <v>289</v>
      </c>
      <c r="E31" s="52" t="s">
        <v>1328</v>
      </c>
      <c r="F31" s="353"/>
      <c r="G31" s="354" t="s">
        <v>1495</v>
      </c>
      <c r="H31" s="355"/>
      <c r="I31" s="355"/>
      <c r="J31" s="356"/>
      <c r="K31" s="201" t="b">
        <v>0</v>
      </c>
      <c r="L31" s="156"/>
    </row>
    <row r="32" spans="1:12" s="17" customFormat="1" ht="35.25" customHeight="1" x14ac:dyDescent="0.2">
      <c r="A32" s="151"/>
      <c r="B32" s="62"/>
      <c r="C32" s="18"/>
      <c r="D32" s="47" t="s">
        <v>290</v>
      </c>
      <c r="E32" s="56" t="s">
        <v>1329</v>
      </c>
      <c r="F32" s="353"/>
      <c r="G32" s="357"/>
      <c r="H32" s="358"/>
      <c r="I32" s="358"/>
      <c r="J32" s="359"/>
      <c r="K32" s="201" t="b">
        <v>0</v>
      </c>
      <c r="L32" s="156"/>
    </row>
    <row r="33" spans="1:12" s="17" customFormat="1" ht="30" x14ac:dyDescent="0.2">
      <c r="A33" s="151"/>
      <c r="B33" s="62"/>
      <c r="C33" s="18"/>
      <c r="D33" s="18" t="s">
        <v>291</v>
      </c>
      <c r="E33" s="52" t="s">
        <v>1330</v>
      </c>
      <c r="F33" s="353"/>
      <c r="G33" s="357"/>
      <c r="H33" s="358"/>
      <c r="I33" s="358"/>
      <c r="J33" s="359"/>
      <c r="K33" s="201" t="b">
        <v>0</v>
      </c>
      <c r="L33" s="156"/>
    </row>
    <row r="34" spans="1:12" s="17" customFormat="1" ht="30" x14ac:dyDescent="0.2">
      <c r="A34" s="151"/>
      <c r="B34" s="62"/>
      <c r="C34" s="18"/>
      <c r="D34" s="47" t="s">
        <v>292</v>
      </c>
      <c r="E34" s="53" t="s">
        <v>1331</v>
      </c>
      <c r="F34" s="353"/>
      <c r="G34" s="360"/>
      <c r="H34" s="361"/>
      <c r="I34" s="361"/>
      <c r="J34" s="362"/>
      <c r="K34" s="201" t="b">
        <v>1</v>
      </c>
      <c r="L34" s="156"/>
    </row>
    <row r="35" spans="1:12" s="17" customFormat="1" x14ac:dyDescent="0.2">
      <c r="A35" s="151"/>
      <c r="B35" s="62"/>
      <c r="C35" s="18"/>
      <c r="D35" s="18"/>
      <c r="E35" s="52" t="s">
        <v>342</v>
      </c>
      <c r="F35" s="353"/>
      <c r="G35" t="str">
        <f>C36</f>
        <v>Q4.5</v>
      </c>
      <c r="H35" t="s">
        <v>343</v>
      </c>
      <c r="I35"/>
      <c r="J35"/>
      <c r="K35" s="201"/>
      <c r="L35" s="156"/>
    </row>
    <row r="36" spans="1:12" s="17" customFormat="1" ht="168" customHeight="1" x14ac:dyDescent="0.2">
      <c r="A36" s="151"/>
      <c r="B36" s="62"/>
      <c r="C36" s="18" t="s">
        <v>76</v>
      </c>
      <c r="D36" s="307" t="s">
        <v>1332</v>
      </c>
      <c r="E36" s="352"/>
      <c r="F36" s="353"/>
      <c r="G36" s="354"/>
      <c r="H36" s="355"/>
      <c r="I36" s="355"/>
      <c r="J36" s="356"/>
      <c r="K36" s="201"/>
      <c r="L36" s="156"/>
    </row>
    <row r="37" spans="1:12" s="17" customFormat="1" x14ac:dyDescent="0.2">
      <c r="A37" s="151"/>
      <c r="B37" s="63"/>
      <c r="C37" s="19" t="str">
        <f>IF(COUNTIF(K37:K40,TRUE)=0,"incomplete",IF(COUNTIF(K37:K40,TRUE)=1,"","inconsistent"))</f>
        <v/>
      </c>
      <c r="D37" s="18" t="s">
        <v>289</v>
      </c>
      <c r="E37" s="52" t="s">
        <v>1333</v>
      </c>
      <c r="F37" s="353"/>
      <c r="G37" s="357"/>
      <c r="H37" s="358"/>
      <c r="I37" s="358"/>
      <c r="J37" s="359"/>
      <c r="K37" s="201" t="b">
        <v>0</v>
      </c>
      <c r="L37" s="156"/>
    </row>
    <row r="38" spans="1:12" s="17" customFormat="1" x14ac:dyDescent="0.2">
      <c r="A38" s="151"/>
      <c r="B38" s="62"/>
      <c r="C38" s="18"/>
      <c r="D38" s="47" t="s">
        <v>290</v>
      </c>
      <c r="E38" s="56" t="s">
        <v>1334</v>
      </c>
      <c r="F38" s="353"/>
      <c r="G38" s="357"/>
      <c r="H38" s="358"/>
      <c r="I38" s="358"/>
      <c r="J38" s="359"/>
      <c r="K38" s="201" t="b">
        <v>0</v>
      </c>
      <c r="L38" s="156"/>
    </row>
    <row r="39" spans="1:12" s="17" customFormat="1" x14ac:dyDescent="0.2">
      <c r="A39" s="151"/>
      <c r="B39" s="62"/>
      <c r="C39" s="18"/>
      <c r="D39" s="18" t="s">
        <v>291</v>
      </c>
      <c r="E39" s="52" t="s">
        <v>1335</v>
      </c>
      <c r="F39" s="353"/>
      <c r="G39" s="360"/>
      <c r="H39" s="361"/>
      <c r="I39" s="361"/>
      <c r="J39" s="362"/>
      <c r="K39" s="201" t="b">
        <v>0</v>
      </c>
      <c r="L39" s="156"/>
    </row>
    <row r="40" spans="1:12" s="17" customFormat="1" ht="16" thickBot="1" x14ac:dyDescent="0.25">
      <c r="A40" s="151"/>
      <c r="B40" s="64"/>
      <c r="C40" s="58"/>
      <c r="D40" s="59" t="s">
        <v>292</v>
      </c>
      <c r="E40" s="60" t="s">
        <v>1336</v>
      </c>
      <c r="F40" s="353"/>
      <c r="G40" s="363"/>
      <c r="H40" s="363"/>
      <c r="I40" s="363"/>
      <c r="J40" s="363"/>
      <c r="K40" s="201" t="b">
        <v>1</v>
      </c>
      <c r="L40" s="156"/>
    </row>
    <row r="41" spans="1:12" ht="16" thickBot="1" x14ac:dyDescent="0.25"/>
    <row r="42" spans="1:12" s="17" customFormat="1" x14ac:dyDescent="0.2">
      <c r="A42" s="151"/>
      <c r="B42" s="61" t="s">
        <v>1337</v>
      </c>
      <c r="C42" s="67"/>
      <c r="D42" s="68"/>
      <c r="E42" s="69"/>
      <c r="F42" s="353" t="str">
        <f>B42</f>
        <v>Logističtí partneři</v>
      </c>
      <c r="G42"/>
      <c r="H42"/>
      <c r="I42"/>
      <c r="J42"/>
      <c r="K42" s="201"/>
      <c r="L42" s="156"/>
    </row>
    <row r="43" spans="1:12" x14ac:dyDescent="0.2">
      <c r="B43" s="62"/>
      <c r="C43" s="18"/>
      <c r="D43" s="18"/>
      <c r="E43" s="52" t="s">
        <v>342</v>
      </c>
      <c r="F43" s="353"/>
      <c r="G43"/>
      <c r="H43"/>
      <c r="I43"/>
      <c r="J43"/>
    </row>
    <row r="44" spans="1:12" s="17" customFormat="1" ht="32.25" customHeight="1" x14ac:dyDescent="0.2">
      <c r="A44" s="151"/>
      <c r="B44" s="62"/>
      <c r="C44" s="18" t="s">
        <v>77</v>
      </c>
      <c r="D44" s="307" t="s">
        <v>1338</v>
      </c>
      <c r="E44" s="352"/>
      <c r="F44" s="353"/>
      <c r="G44" t="str">
        <f>C44</f>
        <v>Q4.6</v>
      </c>
      <c r="H44" t="s">
        <v>343</v>
      </c>
      <c r="I44"/>
      <c r="J44"/>
      <c r="K44" s="201"/>
      <c r="L44" s="156"/>
    </row>
    <row r="45" spans="1:12" s="17" customFormat="1" x14ac:dyDescent="0.2">
      <c r="A45" s="151"/>
      <c r="B45" s="63"/>
      <c r="C45" s="19" t="str">
        <f>IF(COUNTIF(K45:K48,TRUE)=0,"incomplete",IF(COUNTIF(K45:K48,TRUE)=1,"","inconsistent"))</f>
        <v/>
      </c>
      <c r="D45" s="18" t="s">
        <v>289</v>
      </c>
      <c r="E45" s="52" t="s">
        <v>1339</v>
      </c>
      <c r="F45" s="353"/>
      <c r="G45" s="354"/>
      <c r="H45" s="355"/>
      <c r="I45" s="355"/>
      <c r="J45" s="356"/>
      <c r="K45" s="201" t="b">
        <v>0</v>
      </c>
      <c r="L45" s="156"/>
    </row>
    <row r="46" spans="1:12" s="17" customFormat="1" ht="30" x14ac:dyDescent="0.2">
      <c r="A46" s="151"/>
      <c r="B46" s="62"/>
      <c r="C46" s="18"/>
      <c r="D46" s="47" t="s">
        <v>290</v>
      </c>
      <c r="E46" s="53" t="s">
        <v>1340</v>
      </c>
      <c r="F46" s="353"/>
      <c r="G46" s="357"/>
      <c r="H46" s="358"/>
      <c r="I46" s="358"/>
      <c r="J46" s="359"/>
      <c r="K46" s="201" t="b">
        <v>0</v>
      </c>
      <c r="L46" s="156"/>
    </row>
    <row r="47" spans="1:12" s="17" customFormat="1" ht="30" x14ac:dyDescent="0.2">
      <c r="A47" s="151"/>
      <c r="B47" s="62"/>
      <c r="C47" s="18"/>
      <c r="D47" s="18" t="s">
        <v>291</v>
      </c>
      <c r="E47" s="52" t="s">
        <v>1341</v>
      </c>
      <c r="F47" s="353"/>
      <c r="G47" s="357"/>
      <c r="H47" s="358"/>
      <c r="I47" s="358"/>
      <c r="J47" s="359"/>
      <c r="K47" s="201" t="b">
        <v>1</v>
      </c>
      <c r="L47" s="156"/>
    </row>
    <row r="48" spans="1:12" s="17" customFormat="1" ht="31" thickBot="1" x14ac:dyDescent="0.25">
      <c r="A48" s="151"/>
      <c r="B48" s="64"/>
      <c r="C48" s="58"/>
      <c r="D48" s="59" t="s">
        <v>292</v>
      </c>
      <c r="E48" s="60" t="s">
        <v>1342</v>
      </c>
      <c r="F48" s="353"/>
      <c r="G48" s="360"/>
      <c r="H48" s="361"/>
      <c r="I48" s="361"/>
      <c r="J48" s="362"/>
      <c r="K48" s="201" t="b">
        <v>0</v>
      </c>
      <c r="L48" s="156"/>
    </row>
    <row r="49" spans="1:12" ht="16" thickBot="1" x14ac:dyDescent="0.25"/>
    <row r="50" spans="1:12" s="17" customFormat="1" x14ac:dyDescent="0.2">
      <c r="A50" s="151"/>
      <c r="B50" s="61" t="s">
        <v>713</v>
      </c>
      <c r="C50" s="50"/>
      <c r="D50" s="50"/>
      <c r="E50" s="51"/>
      <c r="F50" s="353" t="str">
        <f>B50</f>
        <v>Následní uživatelé</v>
      </c>
      <c r="G50"/>
      <c r="H50"/>
      <c r="I50"/>
      <c r="J50"/>
      <c r="K50" s="201"/>
      <c r="L50" s="156"/>
    </row>
    <row r="51" spans="1:12" x14ac:dyDescent="0.2">
      <c r="B51" s="62"/>
      <c r="C51" s="18"/>
      <c r="D51" s="18"/>
      <c r="E51" s="52" t="s">
        <v>342</v>
      </c>
      <c r="F51" s="353"/>
      <c r="G51"/>
      <c r="H51"/>
      <c r="I51"/>
      <c r="J51"/>
    </row>
    <row r="52" spans="1:12" s="17" customFormat="1" ht="48" customHeight="1" x14ac:dyDescent="0.2">
      <c r="A52" s="151"/>
      <c r="B52" s="62"/>
      <c r="C52" s="18" t="s">
        <v>78</v>
      </c>
      <c r="D52" s="307" t="s">
        <v>1343</v>
      </c>
      <c r="E52" s="352"/>
      <c r="F52" s="353"/>
      <c r="G52" t="str">
        <f>C52</f>
        <v>Q4.7</v>
      </c>
      <c r="H52" t="s">
        <v>343</v>
      </c>
      <c r="I52"/>
      <c r="J52"/>
      <c r="K52" s="201"/>
      <c r="L52" s="156"/>
    </row>
    <row r="53" spans="1:12" s="17" customFormat="1" ht="45" x14ac:dyDescent="0.2">
      <c r="A53" s="151"/>
      <c r="B53" s="63"/>
      <c r="C53" s="19" t="str">
        <f>IF(COUNTIF(K53:K56,TRUE)=0,"incomplete",IF(COUNTIF(K53:K56,TRUE)=1,"","inconsistent"))</f>
        <v/>
      </c>
      <c r="D53" s="18" t="s">
        <v>289</v>
      </c>
      <c r="E53" s="52" t="s">
        <v>1344</v>
      </c>
      <c r="F53" s="353"/>
      <c r="G53" s="354" t="s">
        <v>1488</v>
      </c>
      <c r="H53" s="355"/>
      <c r="I53" s="355"/>
      <c r="J53" s="356"/>
      <c r="K53" s="201" t="b">
        <v>0</v>
      </c>
      <c r="L53" s="156"/>
    </row>
    <row r="54" spans="1:12" s="17" customFormat="1" ht="60" x14ac:dyDescent="0.2">
      <c r="A54" s="151"/>
      <c r="B54" s="62"/>
      <c r="C54" s="18"/>
      <c r="D54" s="47" t="s">
        <v>290</v>
      </c>
      <c r="E54" s="53" t="s">
        <v>1345</v>
      </c>
      <c r="F54" s="353"/>
      <c r="G54" s="357"/>
      <c r="H54" s="358"/>
      <c r="I54" s="358"/>
      <c r="J54" s="359"/>
      <c r="K54" s="201" t="b">
        <v>0</v>
      </c>
      <c r="L54" s="156"/>
    </row>
    <row r="55" spans="1:12" s="17" customFormat="1" ht="50.5" customHeight="1" x14ac:dyDescent="0.2">
      <c r="A55" s="151"/>
      <c r="B55" s="62"/>
      <c r="C55" s="18"/>
      <c r="D55" s="18" t="s">
        <v>291</v>
      </c>
      <c r="E55" s="55" t="s">
        <v>1346</v>
      </c>
      <c r="F55" s="353"/>
      <c r="G55" s="357"/>
      <c r="H55" s="358"/>
      <c r="I55" s="358"/>
      <c r="J55" s="359"/>
      <c r="K55" s="201" t="b">
        <v>1</v>
      </c>
      <c r="L55" s="156"/>
    </row>
    <row r="56" spans="1:12" s="17" customFormat="1" ht="45" x14ac:dyDescent="0.2">
      <c r="A56" s="151"/>
      <c r="B56" s="62"/>
      <c r="C56" s="18"/>
      <c r="D56" s="47" t="s">
        <v>292</v>
      </c>
      <c r="E56" s="53" t="s">
        <v>1347</v>
      </c>
      <c r="F56" s="353"/>
      <c r="G56" s="360"/>
      <c r="H56" s="361"/>
      <c r="I56" s="361"/>
      <c r="J56" s="362"/>
      <c r="K56" s="201" t="b">
        <v>0</v>
      </c>
      <c r="L56" s="156"/>
    </row>
    <row r="57" spans="1:12" x14ac:dyDescent="0.2">
      <c r="B57" s="62"/>
      <c r="C57" s="18"/>
      <c r="D57" s="18"/>
      <c r="E57" s="52" t="s">
        <v>342</v>
      </c>
      <c r="F57" s="353"/>
      <c r="G57"/>
      <c r="H57"/>
      <c r="I57"/>
      <c r="J57"/>
    </row>
    <row r="58" spans="1:12" s="17" customFormat="1" x14ac:dyDescent="0.2">
      <c r="A58" s="151"/>
      <c r="B58" s="62"/>
      <c r="C58" s="18" t="s">
        <v>79</v>
      </c>
      <c r="D58" s="44" t="s">
        <v>1348</v>
      </c>
      <c r="E58" s="52"/>
      <c r="F58" s="353"/>
      <c r="G58" t="str">
        <f>C58</f>
        <v>Q4.8</v>
      </c>
      <c r="H58" t="s">
        <v>343</v>
      </c>
      <c r="I58"/>
      <c r="J58"/>
      <c r="K58" s="201"/>
      <c r="L58" s="156"/>
    </row>
    <row r="59" spans="1:12" s="17" customFormat="1" x14ac:dyDescent="0.2">
      <c r="A59" s="151"/>
      <c r="B59" s="63"/>
      <c r="C59" s="19" t="str">
        <f>IF(COUNTIF(K59:K62,TRUE)=0,"incomplete",IF(COUNTIF(K59:K62,TRUE)=1,"","inconsistent"))</f>
        <v/>
      </c>
      <c r="D59" s="18" t="s">
        <v>289</v>
      </c>
      <c r="E59" s="52" t="s">
        <v>1349</v>
      </c>
      <c r="F59" s="353"/>
      <c r="G59" s="354" t="s">
        <v>1496</v>
      </c>
      <c r="H59" s="355"/>
      <c r="I59" s="355"/>
      <c r="J59" s="356"/>
      <c r="K59" s="201" t="b">
        <v>0</v>
      </c>
      <c r="L59" s="156"/>
    </row>
    <row r="60" spans="1:12" s="17" customFormat="1" ht="30" x14ac:dyDescent="0.2">
      <c r="A60" s="151"/>
      <c r="B60" s="62"/>
      <c r="C60" s="18"/>
      <c r="D60" s="47" t="s">
        <v>290</v>
      </c>
      <c r="E60" s="53" t="s">
        <v>1350</v>
      </c>
      <c r="F60" s="353"/>
      <c r="G60" s="357"/>
      <c r="H60" s="358"/>
      <c r="I60" s="358"/>
      <c r="J60" s="359"/>
      <c r="K60" s="201" t="b">
        <v>0</v>
      </c>
      <c r="L60" s="156"/>
    </row>
    <row r="61" spans="1:12" s="17" customFormat="1" ht="45" x14ac:dyDescent="0.2">
      <c r="A61" s="151"/>
      <c r="B61" s="62"/>
      <c r="C61" s="18"/>
      <c r="D61" s="18" t="s">
        <v>291</v>
      </c>
      <c r="E61" s="52" t="s">
        <v>1351</v>
      </c>
      <c r="F61" s="353"/>
      <c r="G61" s="357"/>
      <c r="H61" s="358"/>
      <c r="I61" s="358"/>
      <c r="J61" s="359"/>
      <c r="K61" s="201" t="b">
        <v>0</v>
      </c>
      <c r="L61" s="156"/>
    </row>
    <row r="62" spans="1:12" s="17" customFormat="1" ht="61" thickBot="1" x14ac:dyDescent="0.25">
      <c r="A62" s="151"/>
      <c r="B62" s="64"/>
      <c r="C62" s="58"/>
      <c r="D62" s="59" t="s">
        <v>292</v>
      </c>
      <c r="E62" s="60" t="s">
        <v>1352</v>
      </c>
      <c r="F62" s="353"/>
      <c r="G62" s="360"/>
      <c r="H62" s="361"/>
      <c r="I62" s="361"/>
      <c r="J62" s="362"/>
      <c r="K62" s="201" t="b">
        <v>1</v>
      </c>
      <c r="L62" s="156"/>
    </row>
  </sheetData>
  <sheetProtection algorithmName="SHA-512" hashValue="KP6aK96p2JU2FpAHvGskE0beqCnB+6KJLVLBmmk3VndMaCvuXrt4Hbmg44R+qwA57IKEelbKUFffxOlGPquFkQ==" saltValue="WHeCTn2yydesCUivigqmjg==" spinCount="100000" sheet="1" objects="1" scenarios="1"/>
  <mergeCells count="19">
    <mergeCell ref="G45:J48"/>
    <mergeCell ref="G53:J56"/>
    <mergeCell ref="G59:J62"/>
    <mergeCell ref="G36:J39"/>
    <mergeCell ref="G40:J40"/>
    <mergeCell ref="F20:F26"/>
    <mergeCell ref="D30:E30"/>
    <mergeCell ref="F28:F40"/>
    <mergeCell ref="G7:J10"/>
    <mergeCell ref="G15:J18"/>
    <mergeCell ref="G23:J26"/>
    <mergeCell ref="F4:F10"/>
    <mergeCell ref="F12:F18"/>
    <mergeCell ref="G31:J34"/>
    <mergeCell ref="D44:E44"/>
    <mergeCell ref="F42:F48"/>
    <mergeCell ref="D52:E52"/>
    <mergeCell ref="F50:F62"/>
    <mergeCell ref="D36:E36"/>
  </mergeCells>
  <phoneticPr fontId="49"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xdr:col>
                    <xdr:colOff>12700</xdr:colOff>
                    <xdr:row>6</xdr:row>
                    <xdr:rowOff>0</xdr:rowOff>
                  </from>
                  <to>
                    <xdr:col>3</xdr:col>
                    <xdr:colOff>279400</xdr:colOff>
                    <xdr:row>6</xdr:row>
                    <xdr:rowOff>215900</xdr:rowOff>
                  </to>
                </anchor>
              </controlPr>
            </control>
          </mc:Choice>
          <mc:Fallback/>
        </mc:AlternateContent>
        <mc:AlternateContent xmlns:mc="http://schemas.openxmlformats.org/markup-compatibility/2006">
          <mc:Choice Requires="x14">
            <control shapeId="33794" r:id="rId5" name="Check Box 2">
              <controlPr defaultSize="0" autoFill="0" autoLine="0" autoPict="0">
                <anchor moveWithCells="1">
                  <from>
                    <xdr:col>3</xdr:col>
                    <xdr:colOff>12700</xdr:colOff>
                    <xdr:row>6</xdr:row>
                    <xdr:rowOff>368300</xdr:rowOff>
                  </from>
                  <to>
                    <xdr:col>3</xdr:col>
                    <xdr:colOff>279400</xdr:colOff>
                    <xdr:row>7</xdr:row>
                    <xdr:rowOff>228600</xdr:rowOff>
                  </to>
                </anchor>
              </controlPr>
            </control>
          </mc:Choice>
          <mc:Fallback/>
        </mc:AlternateContent>
        <mc:AlternateContent xmlns:mc="http://schemas.openxmlformats.org/markup-compatibility/2006">
          <mc:Choice Requires="x14">
            <control shapeId="33795" r:id="rId6" name="Check Box 3">
              <controlPr defaultSize="0" autoFill="0" autoLine="0" autoPict="0">
                <anchor moveWithCells="1">
                  <from>
                    <xdr:col>3</xdr:col>
                    <xdr:colOff>12700</xdr:colOff>
                    <xdr:row>8</xdr:row>
                    <xdr:rowOff>12700</xdr:rowOff>
                  </from>
                  <to>
                    <xdr:col>3</xdr:col>
                    <xdr:colOff>279400</xdr:colOff>
                    <xdr:row>8</xdr:row>
                    <xdr:rowOff>241300</xdr:rowOff>
                  </to>
                </anchor>
              </controlPr>
            </control>
          </mc:Choice>
          <mc:Fallback/>
        </mc:AlternateContent>
        <mc:AlternateContent xmlns:mc="http://schemas.openxmlformats.org/markup-compatibility/2006">
          <mc:Choice Requires="x14">
            <control shapeId="33796" r:id="rId7" name="Check Box 4">
              <controlPr defaultSize="0" autoFill="0" autoLine="0" autoPict="0">
                <anchor moveWithCells="1">
                  <from>
                    <xdr:col>3</xdr:col>
                    <xdr:colOff>12700</xdr:colOff>
                    <xdr:row>9</xdr:row>
                    <xdr:rowOff>0</xdr:rowOff>
                  </from>
                  <to>
                    <xdr:col>3</xdr:col>
                    <xdr:colOff>279400</xdr:colOff>
                    <xdr:row>9</xdr:row>
                    <xdr:rowOff>203200</xdr:rowOff>
                  </to>
                </anchor>
              </controlPr>
            </control>
          </mc:Choice>
          <mc:Fallback/>
        </mc:AlternateContent>
        <mc:AlternateContent xmlns:mc="http://schemas.openxmlformats.org/markup-compatibility/2006">
          <mc:Choice Requires="x14">
            <control shapeId="33797" r:id="rId8" name="Check Box 5">
              <controlPr defaultSize="0" autoFill="0" autoLine="0" autoPict="0">
                <anchor moveWithCells="1">
                  <from>
                    <xdr:col>3</xdr:col>
                    <xdr:colOff>0</xdr:colOff>
                    <xdr:row>13</xdr:row>
                    <xdr:rowOff>177800</xdr:rowOff>
                  </from>
                  <to>
                    <xdr:col>3</xdr:col>
                    <xdr:colOff>279400</xdr:colOff>
                    <xdr:row>14</xdr:row>
                    <xdr:rowOff>292100</xdr:rowOff>
                  </to>
                </anchor>
              </controlPr>
            </control>
          </mc:Choice>
          <mc:Fallback/>
        </mc:AlternateContent>
        <mc:AlternateContent xmlns:mc="http://schemas.openxmlformats.org/markup-compatibility/2006">
          <mc:Choice Requires="x14">
            <control shapeId="33798" r:id="rId9" name="Check Box 6">
              <controlPr defaultSize="0" autoFill="0" autoLine="0" autoPict="0">
                <anchor moveWithCells="1">
                  <from>
                    <xdr:col>3</xdr:col>
                    <xdr:colOff>0</xdr:colOff>
                    <xdr:row>14</xdr:row>
                    <xdr:rowOff>368300</xdr:rowOff>
                  </from>
                  <to>
                    <xdr:col>3</xdr:col>
                    <xdr:colOff>279400</xdr:colOff>
                    <xdr:row>15</xdr:row>
                    <xdr:rowOff>215900</xdr:rowOff>
                  </to>
                </anchor>
              </controlPr>
            </control>
          </mc:Choice>
          <mc:Fallback/>
        </mc:AlternateContent>
        <mc:AlternateContent xmlns:mc="http://schemas.openxmlformats.org/markup-compatibility/2006">
          <mc:Choice Requires="x14">
            <control shapeId="33799" r:id="rId10" name="Check Box 7">
              <controlPr defaultSize="0" autoFill="0" autoLine="0" autoPict="0">
                <anchor moveWithCells="1">
                  <from>
                    <xdr:col>3</xdr:col>
                    <xdr:colOff>0</xdr:colOff>
                    <xdr:row>16</xdr:row>
                    <xdr:rowOff>12700</xdr:rowOff>
                  </from>
                  <to>
                    <xdr:col>3</xdr:col>
                    <xdr:colOff>266700</xdr:colOff>
                    <xdr:row>16</xdr:row>
                    <xdr:rowOff>241300</xdr:rowOff>
                  </to>
                </anchor>
              </controlPr>
            </control>
          </mc:Choice>
          <mc:Fallback/>
        </mc:AlternateContent>
        <mc:AlternateContent xmlns:mc="http://schemas.openxmlformats.org/markup-compatibility/2006">
          <mc:Choice Requires="x14">
            <control shapeId="33800" r:id="rId11" name="Check Box 8">
              <controlPr defaultSize="0" autoFill="0" autoLine="0" autoPict="0">
                <anchor moveWithCells="1">
                  <from>
                    <xdr:col>3</xdr:col>
                    <xdr:colOff>0</xdr:colOff>
                    <xdr:row>17</xdr:row>
                    <xdr:rowOff>0</xdr:rowOff>
                  </from>
                  <to>
                    <xdr:col>3</xdr:col>
                    <xdr:colOff>266700</xdr:colOff>
                    <xdr:row>17</xdr:row>
                    <xdr:rowOff>203200</xdr:rowOff>
                  </to>
                </anchor>
              </controlPr>
            </control>
          </mc:Choice>
          <mc:Fallback/>
        </mc:AlternateContent>
        <mc:AlternateContent xmlns:mc="http://schemas.openxmlformats.org/markup-compatibility/2006">
          <mc:Choice Requires="x14">
            <control shapeId="33801" r:id="rId12" name="Check Box 9">
              <controlPr defaultSize="0" autoFill="0" autoLine="0" autoPict="0">
                <anchor moveWithCells="1">
                  <from>
                    <xdr:col>2</xdr:col>
                    <xdr:colOff>635000</xdr:colOff>
                    <xdr:row>21</xdr:row>
                    <xdr:rowOff>114300</xdr:rowOff>
                  </from>
                  <to>
                    <xdr:col>3</xdr:col>
                    <xdr:colOff>266700</xdr:colOff>
                    <xdr:row>22</xdr:row>
                    <xdr:rowOff>292100</xdr:rowOff>
                  </to>
                </anchor>
              </controlPr>
            </control>
          </mc:Choice>
          <mc:Fallback/>
        </mc:AlternateContent>
        <mc:AlternateContent xmlns:mc="http://schemas.openxmlformats.org/markup-compatibility/2006">
          <mc:Choice Requires="x14">
            <control shapeId="33802" r:id="rId13" name="Check Box 10">
              <controlPr defaultSize="0" autoFill="0" autoLine="0" autoPict="0">
                <anchor moveWithCells="1">
                  <from>
                    <xdr:col>2</xdr:col>
                    <xdr:colOff>635000</xdr:colOff>
                    <xdr:row>23</xdr:row>
                    <xdr:rowOff>0</xdr:rowOff>
                  </from>
                  <to>
                    <xdr:col>3</xdr:col>
                    <xdr:colOff>254000</xdr:colOff>
                    <xdr:row>23</xdr:row>
                    <xdr:rowOff>228600</xdr:rowOff>
                  </to>
                </anchor>
              </controlPr>
            </control>
          </mc:Choice>
          <mc:Fallback/>
        </mc:AlternateContent>
        <mc:AlternateContent xmlns:mc="http://schemas.openxmlformats.org/markup-compatibility/2006">
          <mc:Choice Requires="x14">
            <control shapeId="33803" r:id="rId14" name="Check Box 11">
              <controlPr defaultSize="0" autoFill="0" autoLine="0" autoPict="0">
                <anchor moveWithCells="1">
                  <from>
                    <xdr:col>2</xdr:col>
                    <xdr:colOff>635000</xdr:colOff>
                    <xdr:row>24</xdr:row>
                    <xdr:rowOff>0</xdr:rowOff>
                  </from>
                  <to>
                    <xdr:col>3</xdr:col>
                    <xdr:colOff>254000</xdr:colOff>
                    <xdr:row>24</xdr:row>
                    <xdr:rowOff>228600</xdr:rowOff>
                  </to>
                </anchor>
              </controlPr>
            </control>
          </mc:Choice>
          <mc:Fallback/>
        </mc:AlternateContent>
        <mc:AlternateContent xmlns:mc="http://schemas.openxmlformats.org/markup-compatibility/2006">
          <mc:Choice Requires="x14">
            <control shapeId="33804" r:id="rId15" name="Check Box 12">
              <controlPr defaultSize="0" autoFill="0" autoLine="0" autoPict="0">
                <anchor moveWithCells="1">
                  <from>
                    <xdr:col>2</xdr:col>
                    <xdr:colOff>635000</xdr:colOff>
                    <xdr:row>25</xdr:row>
                    <xdr:rowOff>0</xdr:rowOff>
                  </from>
                  <to>
                    <xdr:col>3</xdr:col>
                    <xdr:colOff>254000</xdr:colOff>
                    <xdr:row>25</xdr:row>
                    <xdr:rowOff>203200</xdr:rowOff>
                  </to>
                </anchor>
              </controlPr>
            </control>
          </mc:Choice>
          <mc:Fallback/>
        </mc:AlternateContent>
        <mc:AlternateContent xmlns:mc="http://schemas.openxmlformats.org/markup-compatibility/2006">
          <mc:Choice Requires="x14">
            <control shapeId="33805" r:id="rId16" name="Check Box 13">
              <controlPr defaultSize="0" autoFill="0" autoLine="0" autoPict="0">
                <anchor moveWithCells="1">
                  <from>
                    <xdr:col>2</xdr:col>
                    <xdr:colOff>558800</xdr:colOff>
                    <xdr:row>35</xdr:row>
                    <xdr:rowOff>2070100</xdr:rowOff>
                  </from>
                  <to>
                    <xdr:col>3</xdr:col>
                    <xdr:colOff>190500</xdr:colOff>
                    <xdr:row>37</xdr:row>
                    <xdr:rowOff>50800</xdr:rowOff>
                  </to>
                </anchor>
              </controlPr>
            </control>
          </mc:Choice>
          <mc:Fallback/>
        </mc:AlternateContent>
        <mc:AlternateContent xmlns:mc="http://schemas.openxmlformats.org/markup-compatibility/2006">
          <mc:Choice Requires="x14">
            <control shapeId="33806" r:id="rId17" name="Check Box 14">
              <controlPr defaultSize="0" autoFill="0" autoLine="0" autoPict="0">
                <anchor moveWithCells="1">
                  <from>
                    <xdr:col>2</xdr:col>
                    <xdr:colOff>558800</xdr:colOff>
                    <xdr:row>38</xdr:row>
                    <xdr:rowOff>558800</xdr:rowOff>
                  </from>
                  <to>
                    <xdr:col>3</xdr:col>
                    <xdr:colOff>177800</xdr:colOff>
                    <xdr:row>40</xdr:row>
                    <xdr:rowOff>0</xdr:rowOff>
                  </to>
                </anchor>
              </controlPr>
            </control>
          </mc:Choice>
          <mc:Fallback/>
        </mc:AlternateContent>
        <mc:AlternateContent xmlns:mc="http://schemas.openxmlformats.org/markup-compatibility/2006">
          <mc:Choice Requires="x14">
            <control shapeId="33807" r:id="rId18" name="Check Box 15">
              <controlPr defaultSize="0" autoFill="0" autoLine="0" autoPict="0">
                <anchor moveWithCells="1">
                  <from>
                    <xdr:col>2</xdr:col>
                    <xdr:colOff>558800</xdr:colOff>
                    <xdr:row>36</xdr:row>
                    <xdr:rowOff>101600</xdr:rowOff>
                  </from>
                  <to>
                    <xdr:col>3</xdr:col>
                    <xdr:colOff>190500</xdr:colOff>
                    <xdr:row>38</xdr:row>
                    <xdr:rowOff>63500</xdr:rowOff>
                  </to>
                </anchor>
              </controlPr>
            </control>
          </mc:Choice>
          <mc:Fallback/>
        </mc:AlternateContent>
        <mc:AlternateContent xmlns:mc="http://schemas.openxmlformats.org/markup-compatibility/2006">
          <mc:Choice Requires="x14">
            <control shapeId="33808" r:id="rId19" name="Check Box 16">
              <controlPr defaultSize="0" autoFill="0" autoLine="0" autoPict="0">
                <anchor moveWithCells="1">
                  <from>
                    <xdr:col>2</xdr:col>
                    <xdr:colOff>558800</xdr:colOff>
                    <xdr:row>37</xdr:row>
                    <xdr:rowOff>558800</xdr:rowOff>
                  </from>
                  <to>
                    <xdr:col>3</xdr:col>
                    <xdr:colOff>190500</xdr:colOff>
                    <xdr:row>39</xdr:row>
                    <xdr:rowOff>38100</xdr:rowOff>
                  </to>
                </anchor>
              </controlPr>
            </control>
          </mc:Choice>
          <mc:Fallback/>
        </mc:AlternateContent>
        <mc:AlternateContent xmlns:mc="http://schemas.openxmlformats.org/markup-compatibility/2006">
          <mc:Choice Requires="x14">
            <control shapeId="33809" r:id="rId20" name="Check Box 17">
              <controlPr defaultSize="0" autoFill="0" autoLine="0" autoPict="0">
                <anchor moveWithCells="1">
                  <from>
                    <xdr:col>2</xdr:col>
                    <xdr:colOff>635000</xdr:colOff>
                    <xdr:row>29</xdr:row>
                    <xdr:rowOff>355600</xdr:rowOff>
                  </from>
                  <to>
                    <xdr:col>3</xdr:col>
                    <xdr:colOff>254000</xdr:colOff>
                    <xdr:row>31</xdr:row>
                    <xdr:rowOff>50800</xdr:rowOff>
                  </to>
                </anchor>
              </controlPr>
            </control>
          </mc:Choice>
          <mc:Fallback/>
        </mc:AlternateContent>
        <mc:AlternateContent xmlns:mc="http://schemas.openxmlformats.org/markup-compatibility/2006">
          <mc:Choice Requires="x14">
            <control shapeId="33810" r:id="rId21" name="Check Box 18">
              <controlPr defaultSize="0" autoFill="0" autoLine="0" autoPict="0">
                <anchor moveWithCells="1">
                  <from>
                    <xdr:col>2</xdr:col>
                    <xdr:colOff>635000</xdr:colOff>
                    <xdr:row>31</xdr:row>
                    <xdr:rowOff>431800</xdr:rowOff>
                  </from>
                  <to>
                    <xdr:col>3</xdr:col>
                    <xdr:colOff>254000</xdr:colOff>
                    <xdr:row>32</xdr:row>
                    <xdr:rowOff>215900</xdr:rowOff>
                  </to>
                </anchor>
              </controlPr>
            </control>
          </mc:Choice>
          <mc:Fallback/>
        </mc:AlternateContent>
        <mc:AlternateContent xmlns:mc="http://schemas.openxmlformats.org/markup-compatibility/2006">
          <mc:Choice Requires="x14">
            <control shapeId="33811" r:id="rId22" name="Check Box 19">
              <controlPr defaultSize="0" autoFill="0" autoLine="0" autoPict="0">
                <anchor moveWithCells="1">
                  <from>
                    <xdr:col>2</xdr:col>
                    <xdr:colOff>635000</xdr:colOff>
                    <xdr:row>33</xdr:row>
                    <xdr:rowOff>0</xdr:rowOff>
                  </from>
                  <to>
                    <xdr:col>3</xdr:col>
                    <xdr:colOff>254000</xdr:colOff>
                    <xdr:row>33</xdr:row>
                    <xdr:rowOff>203200</xdr:rowOff>
                  </to>
                </anchor>
              </controlPr>
            </control>
          </mc:Choice>
          <mc:Fallback/>
        </mc:AlternateContent>
        <mc:AlternateContent xmlns:mc="http://schemas.openxmlformats.org/markup-compatibility/2006">
          <mc:Choice Requires="x14">
            <control shapeId="33812" r:id="rId23" name="Check Box 20">
              <controlPr defaultSize="0" autoFill="0" autoLine="0" autoPict="0">
                <anchor moveWithCells="1">
                  <from>
                    <xdr:col>2</xdr:col>
                    <xdr:colOff>635000</xdr:colOff>
                    <xdr:row>30</xdr:row>
                    <xdr:rowOff>101600</xdr:rowOff>
                  </from>
                  <to>
                    <xdr:col>3</xdr:col>
                    <xdr:colOff>254000</xdr:colOff>
                    <xdr:row>31</xdr:row>
                    <xdr:rowOff>368300</xdr:rowOff>
                  </to>
                </anchor>
              </controlPr>
            </control>
          </mc:Choice>
          <mc:Fallback/>
        </mc:AlternateContent>
        <mc:AlternateContent xmlns:mc="http://schemas.openxmlformats.org/markup-compatibility/2006">
          <mc:Choice Requires="x14">
            <control shapeId="33813" r:id="rId24" name="Check Box 21">
              <controlPr defaultSize="0" autoFill="0" autoLine="0" autoPict="0">
                <anchor moveWithCells="1">
                  <from>
                    <xdr:col>2</xdr:col>
                    <xdr:colOff>635000</xdr:colOff>
                    <xdr:row>43</xdr:row>
                    <xdr:rowOff>406400</xdr:rowOff>
                  </from>
                  <to>
                    <xdr:col>3</xdr:col>
                    <xdr:colOff>266700</xdr:colOff>
                    <xdr:row>45</xdr:row>
                    <xdr:rowOff>0</xdr:rowOff>
                  </to>
                </anchor>
              </controlPr>
            </control>
          </mc:Choice>
          <mc:Fallback/>
        </mc:AlternateContent>
        <mc:AlternateContent xmlns:mc="http://schemas.openxmlformats.org/markup-compatibility/2006">
          <mc:Choice Requires="x14">
            <control shapeId="33814" r:id="rId25" name="Check Box 22">
              <controlPr defaultSize="0" autoFill="0" autoLine="0" autoPict="0">
                <anchor moveWithCells="1">
                  <from>
                    <xdr:col>3</xdr:col>
                    <xdr:colOff>0</xdr:colOff>
                    <xdr:row>45</xdr:row>
                    <xdr:rowOff>520700</xdr:rowOff>
                  </from>
                  <to>
                    <xdr:col>3</xdr:col>
                    <xdr:colOff>254000</xdr:colOff>
                    <xdr:row>46</xdr:row>
                    <xdr:rowOff>254000</xdr:rowOff>
                  </to>
                </anchor>
              </controlPr>
            </control>
          </mc:Choice>
          <mc:Fallback/>
        </mc:AlternateContent>
        <mc:AlternateContent xmlns:mc="http://schemas.openxmlformats.org/markup-compatibility/2006">
          <mc:Choice Requires="x14">
            <control shapeId="33815" r:id="rId26" name="Check Box 23">
              <controlPr defaultSize="0" autoFill="0" autoLine="0" autoPict="0">
                <anchor moveWithCells="1">
                  <from>
                    <xdr:col>2</xdr:col>
                    <xdr:colOff>635000</xdr:colOff>
                    <xdr:row>46</xdr:row>
                    <xdr:rowOff>368300</xdr:rowOff>
                  </from>
                  <to>
                    <xdr:col>3</xdr:col>
                    <xdr:colOff>254000</xdr:colOff>
                    <xdr:row>47</xdr:row>
                    <xdr:rowOff>203200</xdr:rowOff>
                  </to>
                </anchor>
              </controlPr>
            </control>
          </mc:Choice>
          <mc:Fallback/>
        </mc:AlternateContent>
        <mc:AlternateContent xmlns:mc="http://schemas.openxmlformats.org/markup-compatibility/2006">
          <mc:Choice Requires="x14">
            <control shapeId="33816" r:id="rId27" name="Check Box 24">
              <controlPr defaultSize="0" autoFill="0" autoLine="0" autoPict="0">
                <anchor moveWithCells="1">
                  <from>
                    <xdr:col>2</xdr:col>
                    <xdr:colOff>635000</xdr:colOff>
                    <xdr:row>45</xdr:row>
                    <xdr:rowOff>0</xdr:rowOff>
                  </from>
                  <to>
                    <xdr:col>3</xdr:col>
                    <xdr:colOff>254000</xdr:colOff>
                    <xdr:row>45</xdr:row>
                    <xdr:rowOff>241300</xdr:rowOff>
                  </to>
                </anchor>
              </controlPr>
            </control>
          </mc:Choice>
          <mc:Fallback/>
        </mc:AlternateContent>
        <mc:AlternateContent xmlns:mc="http://schemas.openxmlformats.org/markup-compatibility/2006">
          <mc:Choice Requires="x14">
            <control shapeId="33817" r:id="rId28" name="Check Box 25">
              <controlPr defaultSize="0" autoFill="0" autoLine="0" autoPict="0">
                <anchor moveWithCells="1">
                  <from>
                    <xdr:col>2</xdr:col>
                    <xdr:colOff>635000</xdr:colOff>
                    <xdr:row>51</xdr:row>
                    <xdr:rowOff>571500</xdr:rowOff>
                  </from>
                  <to>
                    <xdr:col>3</xdr:col>
                    <xdr:colOff>254000</xdr:colOff>
                    <xdr:row>52</xdr:row>
                    <xdr:rowOff>304800</xdr:rowOff>
                  </to>
                </anchor>
              </controlPr>
            </control>
          </mc:Choice>
          <mc:Fallback/>
        </mc:AlternateContent>
        <mc:AlternateContent xmlns:mc="http://schemas.openxmlformats.org/markup-compatibility/2006">
          <mc:Choice Requires="x14">
            <control shapeId="33818" r:id="rId29" name="Check Box 26">
              <controlPr defaultSize="0" autoFill="0" autoLine="0" autoPict="0">
                <anchor moveWithCells="1">
                  <from>
                    <xdr:col>2</xdr:col>
                    <xdr:colOff>635000</xdr:colOff>
                    <xdr:row>52</xdr:row>
                    <xdr:rowOff>508000</xdr:rowOff>
                  </from>
                  <to>
                    <xdr:col>3</xdr:col>
                    <xdr:colOff>254000</xdr:colOff>
                    <xdr:row>53</xdr:row>
                    <xdr:rowOff>279400</xdr:rowOff>
                  </to>
                </anchor>
              </controlPr>
            </control>
          </mc:Choice>
          <mc:Fallback/>
        </mc:AlternateContent>
        <mc:AlternateContent xmlns:mc="http://schemas.openxmlformats.org/markup-compatibility/2006">
          <mc:Choice Requires="x14">
            <control shapeId="33819" r:id="rId30" name="Check Box 27">
              <controlPr defaultSize="0" autoFill="0" autoLine="0" autoPict="0">
                <anchor moveWithCells="1">
                  <from>
                    <xdr:col>2</xdr:col>
                    <xdr:colOff>635000</xdr:colOff>
                    <xdr:row>53</xdr:row>
                    <xdr:rowOff>736600</xdr:rowOff>
                  </from>
                  <to>
                    <xdr:col>3</xdr:col>
                    <xdr:colOff>254000</xdr:colOff>
                    <xdr:row>54</xdr:row>
                    <xdr:rowOff>25400</xdr:rowOff>
                  </to>
                </anchor>
              </controlPr>
            </control>
          </mc:Choice>
          <mc:Fallback/>
        </mc:AlternateContent>
        <mc:AlternateContent xmlns:mc="http://schemas.openxmlformats.org/markup-compatibility/2006">
          <mc:Choice Requires="x14">
            <control shapeId="33820" r:id="rId31" name="Check Box 28">
              <controlPr defaultSize="0" autoFill="0" autoLine="0" autoPict="0">
                <anchor moveWithCells="1">
                  <from>
                    <xdr:col>2</xdr:col>
                    <xdr:colOff>635000</xdr:colOff>
                    <xdr:row>55</xdr:row>
                    <xdr:rowOff>25400</xdr:rowOff>
                  </from>
                  <to>
                    <xdr:col>3</xdr:col>
                    <xdr:colOff>254000</xdr:colOff>
                    <xdr:row>55</xdr:row>
                    <xdr:rowOff>254000</xdr:rowOff>
                  </to>
                </anchor>
              </controlPr>
            </control>
          </mc:Choice>
          <mc:Fallback/>
        </mc:AlternateContent>
        <mc:AlternateContent xmlns:mc="http://schemas.openxmlformats.org/markup-compatibility/2006">
          <mc:Choice Requires="x14">
            <control shapeId="33821" r:id="rId32" name="Check Box 29">
              <controlPr defaultSize="0" autoFill="0" autoLine="0" autoPict="0">
                <anchor moveWithCells="1">
                  <from>
                    <xdr:col>2</xdr:col>
                    <xdr:colOff>635000</xdr:colOff>
                    <xdr:row>57</xdr:row>
                    <xdr:rowOff>165100</xdr:rowOff>
                  </from>
                  <to>
                    <xdr:col>3</xdr:col>
                    <xdr:colOff>254000</xdr:colOff>
                    <xdr:row>59</xdr:row>
                    <xdr:rowOff>0</xdr:rowOff>
                  </to>
                </anchor>
              </controlPr>
            </control>
          </mc:Choice>
          <mc:Fallback/>
        </mc:AlternateContent>
        <mc:AlternateContent xmlns:mc="http://schemas.openxmlformats.org/markup-compatibility/2006">
          <mc:Choice Requires="x14">
            <control shapeId="33822" r:id="rId33" name="Check Box 30">
              <controlPr defaultSize="0" autoFill="0" autoLine="0" autoPict="0">
                <anchor moveWithCells="1">
                  <from>
                    <xdr:col>2</xdr:col>
                    <xdr:colOff>635000</xdr:colOff>
                    <xdr:row>58</xdr:row>
                    <xdr:rowOff>139700</xdr:rowOff>
                  </from>
                  <to>
                    <xdr:col>3</xdr:col>
                    <xdr:colOff>254000</xdr:colOff>
                    <xdr:row>59</xdr:row>
                    <xdr:rowOff>317500</xdr:rowOff>
                  </to>
                </anchor>
              </controlPr>
            </control>
          </mc:Choice>
          <mc:Fallback/>
        </mc:AlternateContent>
        <mc:AlternateContent xmlns:mc="http://schemas.openxmlformats.org/markup-compatibility/2006">
          <mc:Choice Requires="x14">
            <control shapeId="33823" r:id="rId34" name="Check Box 31">
              <controlPr defaultSize="0" autoFill="0" autoLine="0" autoPict="0">
                <anchor moveWithCells="1">
                  <from>
                    <xdr:col>2</xdr:col>
                    <xdr:colOff>635000</xdr:colOff>
                    <xdr:row>59</xdr:row>
                    <xdr:rowOff>368300</xdr:rowOff>
                  </from>
                  <to>
                    <xdr:col>3</xdr:col>
                    <xdr:colOff>254000</xdr:colOff>
                    <xdr:row>60</xdr:row>
                    <xdr:rowOff>228600</xdr:rowOff>
                  </to>
                </anchor>
              </controlPr>
            </control>
          </mc:Choice>
          <mc:Fallback/>
        </mc:AlternateContent>
        <mc:AlternateContent xmlns:mc="http://schemas.openxmlformats.org/markup-compatibility/2006">
          <mc:Choice Requires="x14">
            <control shapeId="33824" r:id="rId35" name="Check Box 32">
              <controlPr defaultSize="0" autoFill="0" autoLine="0" autoPict="0">
                <anchor moveWithCells="1">
                  <from>
                    <xdr:col>2</xdr:col>
                    <xdr:colOff>635000</xdr:colOff>
                    <xdr:row>61</xdr:row>
                    <xdr:rowOff>0</xdr:rowOff>
                  </from>
                  <to>
                    <xdr:col>3</xdr:col>
                    <xdr:colOff>254000</xdr:colOff>
                    <xdr:row>61</xdr:row>
                    <xdr:rowOff>228600</xdr:rowOff>
                  </to>
                </anchor>
              </controlPr>
            </control>
          </mc:Choice>
          <mc:Fallback/>
        </mc:AlternateContent>
      </controls>
    </mc:Choice>
    <mc:Fallback/>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sChapter5" enableFormatConditionsCalculation="0">
    <tabColor rgb="FF59A18C"/>
    <pageSetUpPr autoPageBreaks="0"/>
  </sheetPr>
  <dimension ref="A1:O38"/>
  <sheetViews>
    <sheetView showGridLines="0" workbookViewId="0">
      <pane ySplit="1" topLeftCell="A24" activePane="bottomLeft" state="frozen"/>
      <selection pane="bottomLeft" activeCell="C43" sqref="C43"/>
    </sheetView>
  </sheetViews>
  <sheetFormatPr baseColWidth="10" defaultColWidth="8.83203125" defaultRowHeight="15" x14ac:dyDescent="0.2"/>
  <cols>
    <col min="1" max="1" width="9.5" style="162" customWidth="1"/>
    <col min="2" max="2" width="8.83203125" style="162"/>
    <col min="3" max="3" width="9.1640625" style="164" customWidth="1"/>
    <col min="4" max="4" width="8.83203125" style="164"/>
    <col min="5" max="5" width="65.5" style="165" customWidth="1"/>
    <col min="6" max="9" width="8.83203125" style="162"/>
    <col min="10" max="10" width="27.6640625" style="162" customWidth="1"/>
    <col min="11" max="11" width="9.5" style="201" hidden="1" customWidth="1"/>
    <col min="12" max="12" width="10.5" style="169" bestFit="1" customWidth="1"/>
  </cols>
  <sheetData>
    <row r="1" spans="1:15" ht="48.5" customHeight="1" x14ac:dyDescent="0.2">
      <c r="B1" s="190" t="s">
        <v>1353</v>
      </c>
      <c r="K1" s="205"/>
      <c r="N1" t="str">
        <f>IF(O1="","","Still to do")</f>
        <v/>
      </c>
      <c r="O1" s="8" t="str">
        <f>'Start and prefill'!$G$9</f>
        <v/>
      </c>
    </row>
    <row r="2" spans="1:15" ht="14.5" customHeight="1" x14ac:dyDescent="0.2">
      <c r="C2" s="166"/>
      <c r="D2" s="166"/>
      <c r="E2" s="167"/>
      <c r="F2" s="168"/>
      <c r="G2" s="6" t="s">
        <v>16</v>
      </c>
      <c r="H2"/>
      <c r="I2"/>
      <c r="J2"/>
    </row>
    <row r="3" spans="1:15" ht="14.5" customHeight="1" thickBot="1" x14ac:dyDescent="0.25">
      <c r="K3" s="205"/>
    </row>
    <row r="4" spans="1:15" x14ac:dyDescent="0.2">
      <c r="B4" s="61" t="s">
        <v>193</v>
      </c>
      <c r="C4" s="50"/>
      <c r="D4" s="50"/>
      <c r="E4" s="51"/>
      <c r="F4" s="353" t="str">
        <f>B4</f>
        <v>Stakeholders assessment</v>
      </c>
      <c r="G4"/>
      <c r="H4"/>
      <c r="I4"/>
      <c r="J4"/>
    </row>
    <row r="5" spans="1:15" x14ac:dyDescent="0.2">
      <c r="B5" s="62"/>
      <c r="C5" s="18"/>
      <c r="D5" s="18"/>
      <c r="E5" s="52" t="s">
        <v>342</v>
      </c>
      <c r="F5" s="353"/>
      <c r="G5"/>
      <c r="H5"/>
      <c r="I5"/>
      <c r="J5"/>
    </row>
    <row r="6" spans="1:15" ht="36" customHeight="1" x14ac:dyDescent="0.2">
      <c r="B6" s="282">
        <f>COUNTIF(C7:C38,"inconsistent")</f>
        <v>0</v>
      </c>
      <c r="C6" s="18" t="s">
        <v>81</v>
      </c>
      <c r="D6" s="307" t="s">
        <v>1354</v>
      </c>
      <c r="E6" s="352"/>
      <c r="F6" s="353"/>
      <c r="G6" t="str">
        <f>C6</f>
        <v>Q5.1</v>
      </c>
      <c r="H6" t="s">
        <v>343</v>
      </c>
      <c r="I6"/>
      <c r="J6"/>
    </row>
    <row r="7" spans="1:15" ht="45" x14ac:dyDescent="0.2">
      <c r="B7" s="62"/>
      <c r="C7" s="19" t="str">
        <f>IF(COUNTIF(K7:K10,TRUE)=0,"incomplete",IF(COUNTIF(K7:K10,TRUE)=1,"","inconsistent"))</f>
        <v/>
      </c>
      <c r="D7" s="18" t="s">
        <v>289</v>
      </c>
      <c r="E7" s="52" t="s">
        <v>1355</v>
      </c>
      <c r="F7" s="353"/>
      <c r="G7" s="354"/>
      <c r="H7" s="355"/>
      <c r="I7" s="355"/>
      <c r="J7" s="356"/>
      <c r="K7" s="201" t="b">
        <v>0</v>
      </c>
    </row>
    <row r="8" spans="1:15" ht="30" x14ac:dyDescent="0.2">
      <c r="B8" s="62"/>
      <c r="C8" s="18"/>
      <c r="D8" s="47" t="s">
        <v>290</v>
      </c>
      <c r="E8" s="53" t="s">
        <v>1356</v>
      </c>
      <c r="F8" s="353"/>
      <c r="G8" s="357"/>
      <c r="H8" s="358"/>
      <c r="I8" s="358"/>
      <c r="J8" s="359"/>
      <c r="K8" s="201" t="b">
        <v>0</v>
      </c>
    </row>
    <row r="9" spans="1:15" ht="45" customHeight="1" x14ac:dyDescent="0.2">
      <c r="B9" s="62"/>
      <c r="C9" s="18"/>
      <c r="D9" s="18" t="s">
        <v>291</v>
      </c>
      <c r="E9" s="52" t="s">
        <v>1357</v>
      </c>
      <c r="F9" s="353"/>
      <c r="G9" s="357"/>
      <c r="H9" s="358"/>
      <c r="I9" s="358"/>
      <c r="J9" s="359"/>
      <c r="K9" s="201" t="b">
        <v>0</v>
      </c>
    </row>
    <row r="10" spans="1:15" s="17" customFormat="1" ht="46" thickBot="1" x14ac:dyDescent="0.25">
      <c r="A10" s="162"/>
      <c r="B10" s="64"/>
      <c r="C10" s="58"/>
      <c r="D10" s="59" t="s">
        <v>292</v>
      </c>
      <c r="E10" s="60" t="s">
        <v>1358</v>
      </c>
      <c r="F10" s="353"/>
      <c r="G10" s="360"/>
      <c r="H10" s="361"/>
      <c r="I10" s="361"/>
      <c r="J10" s="362"/>
      <c r="K10" s="201" t="b">
        <v>1</v>
      </c>
      <c r="L10" s="169"/>
    </row>
    <row r="11" spans="1:15" s="17" customFormat="1" ht="16" thickBot="1" x14ac:dyDescent="0.25">
      <c r="A11" s="162"/>
      <c r="B11" s="162"/>
      <c r="C11" s="164"/>
      <c r="D11" s="164"/>
      <c r="E11" s="165"/>
      <c r="F11" s="162"/>
      <c r="G11" s="162"/>
      <c r="H11" s="162"/>
      <c r="I11" s="162"/>
      <c r="J11" s="162"/>
      <c r="K11" s="201"/>
      <c r="L11" s="169"/>
    </row>
    <row r="12" spans="1:15" s="17" customFormat="1" x14ac:dyDescent="0.2">
      <c r="A12" s="162"/>
      <c r="B12" s="61" t="s">
        <v>1359</v>
      </c>
      <c r="C12" s="50"/>
      <c r="D12" s="50"/>
      <c r="E12" s="51"/>
      <c r="F12" s="353" t="str">
        <f>B12</f>
        <v>Externí dialog a transparentnost</v>
      </c>
      <c r="G12"/>
      <c r="H12"/>
      <c r="I12"/>
      <c r="J12"/>
      <c r="K12" s="201"/>
      <c r="L12" s="169"/>
    </row>
    <row r="13" spans="1:15" x14ac:dyDescent="0.2">
      <c r="B13" s="62"/>
      <c r="C13" s="18"/>
      <c r="D13" s="18"/>
      <c r="E13" s="52" t="s">
        <v>342</v>
      </c>
      <c r="F13" s="353"/>
      <c r="G13"/>
      <c r="H13"/>
      <c r="I13"/>
      <c r="J13"/>
    </row>
    <row r="14" spans="1:15" s="17" customFormat="1" ht="61.5" customHeight="1" x14ac:dyDescent="0.2">
      <c r="A14" s="162"/>
      <c r="B14" s="62"/>
      <c r="C14" s="18" t="s">
        <v>82</v>
      </c>
      <c r="D14" s="307" t="s">
        <v>1360</v>
      </c>
      <c r="E14" s="352"/>
      <c r="F14" s="353"/>
      <c r="G14" t="str">
        <f>C14</f>
        <v>Q5.2</v>
      </c>
      <c r="H14" t="s">
        <v>343</v>
      </c>
      <c r="I14"/>
      <c r="J14"/>
      <c r="K14" s="201"/>
      <c r="L14" s="169"/>
    </row>
    <row r="15" spans="1:15" s="17" customFormat="1" ht="36" customHeight="1" x14ac:dyDescent="0.2">
      <c r="A15" s="162"/>
      <c r="B15" s="63"/>
      <c r="C15" s="19" t="str">
        <f>IF(COUNTIF(K15:K18,TRUE)=0,"incomplete",IF(COUNTIF(K15:K18,TRUE)=1,"","inconsistent"))</f>
        <v/>
      </c>
      <c r="D15" s="18" t="s">
        <v>289</v>
      </c>
      <c r="E15" s="55" t="s">
        <v>1361</v>
      </c>
      <c r="F15" s="353"/>
      <c r="G15" s="354"/>
      <c r="H15" s="355"/>
      <c r="I15" s="355"/>
      <c r="J15" s="356"/>
      <c r="K15" s="201" t="b">
        <v>0</v>
      </c>
      <c r="L15" s="169"/>
    </row>
    <row r="16" spans="1:15" s="17" customFormat="1" ht="30" customHeight="1" x14ac:dyDescent="0.2">
      <c r="A16" s="162"/>
      <c r="B16" s="62"/>
      <c r="C16" s="18"/>
      <c r="D16" s="47" t="s">
        <v>290</v>
      </c>
      <c r="E16" s="56" t="s">
        <v>1362</v>
      </c>
      <c r="F16" s="353"/>
      <c r="G16" s="357"/>
      <c r="H16" s="358"/>
      <c r="I16" s="358"/>
      <c r="J16" s="359"/>
      <c r="K16" s="201" t="b">
        <v>0</v>
      </c>
      <c r="L16" s="169"/>
    </row>
    <row r="17" spans="1:12" s="17" customFormat="1" ht="36.75" customHeight="1" x14ac:dyDescent="0.2">
      <c r="A17" s="162"/>
      <c r="B17" s="62"/>
      <c r="C17" s="18"/>
      <c r="D17" s="18" t="s">
        <v>291</v>
      </c>
      <c r="E17" s="55" t="s">
        <v>1363</v>
      </c>
      <c r="F17" s="353"/>
      <c r="G17" s="357"/>
      <c r="H17" s="358"/>
      <c r="I17" s="358"/>
      <c r="J17" s="359"/>
      <c r="K17" s="201" t="b">
        <v>1</v>
      </c>
      <c r="L17" s="169"/>
    </row>
    <row r="18" spans="1:12" s="17" customFormat="1" ht="45" customHeight="1" x14ac:dyDescent="0.2">
      <c r="A18" s="162"/>
      <c r="B18" s="62"/>
      <c r="C18" s="18"/>
      <c r="D18" s="47" t="s">
        <v>292</v>
      </c>
      <c r="E18" s="56" t="s">
        <v>1364</v>
      </c>
      <c r="F18" s="353"/>
      <c r="G18" s="360"/>
      <c r="H18" s="361"/>
      <c r="I18" s="361"/>
      <c r="J18" s="362"/>
      <c r="K18" s="201" t="b">
        <v>0</v>
      </c>
      <c r="L18" s="169"/>
    </row>
    <row r="19" spans="1:12" x14ac:dyDescent="0.2">
      <c r="B19" s="62"/>
      <c r="C19" s="18"/>
      <c r="D19" s="18"/>
      <c r="E19" s="52" t="s">
        <v>342</v>
      </c>
      <c r="F19" s="353"/>
      <c r="G19"/>
      <c r="H19"/>
      <c r="I19"/>
      <c r="J19"/>
    </row>
    <row r="20" spans="1:12" s="17" customFormat="1" ht="33.5" customHeight="1" x14ac:dyDescent="0.2">
      <c r="A20" s="162"/>
      <c r="B20" s="62"/>
      <c r="C20" s="18" t="s">
        <v>83</v>
      </c>
      <c r="D20" s="307" t="s">
        <v>1365</v>
      </c>
      <c r="E20" s="352"/>
      <c r="F20" s="353"/>
      <c r="G20" t="str">
        <f>C20</f>
        <v>Q5.3</v>
      </c>
      <c r="H20" t="s">
        <v>343</v>
      </c>
      <c r="I20"/>
      <c r="J20"/>
      <c r="K20" s="201"/>
      <c r="L20" s="169"/>
    </row>
    <row r="21" spans="1:12" s="17" customFormat="1" ht="30.5" customHeight="1" x14ac:dyDescent="0.2">
      <c r="A21" s="162"/>
      <c r="B21" s="63"/>
      <c r="C21" s="19" t="str">
        <f>IF(COUNTIF(K21:K24,TRUE)=0,"incomplete",IF(COUNTIF(K21:K24,TRUE)=1,"","inconsistent"))</f>
        <v/>
      </c>
      <c r="D21" s="18" t="s">
        <v>289</v>
      </c>
      <c r="E21" s="55" t="s">
        <v>1366</v>
      </c>
      <c r="F21" s="353"/>
      <c r="G21" s="354" t="s">
        <v>1489</v>
      </c>
      <c r="H21" s="355"/>
      <c r="I21" s="355"/>
      <c r="J21" s="356"/>
      <c r="K21" s="201" t="b">
        <v>0</v>
      </c>
      <c r="L21" s="169"/>
    </row>
    <row r="22" spans="1:12" s="17" customFormat="1" ht="19.25" customHeight="1" x14ac:dyDescent="0.2">
      <c r="A22" s="162"/>
      <c r="B22" s="62"/>
      <c r="C22" s="18"/>
      <c r="D22" s="47" t="s">
        <v>290</v>
      </c>
      <c r="E22" s="56" t="s">
        <v>1367</v>
      </c>
      <c r="F22" s="353"/>
      <c r="G22" s="357"/>
      <c r="H22" s="358"/>
      <c r="I22" s="358"/>
      <c r="J22" s="359"/>
      <c r="K22" s="201" t="b">
        <v>0</v>
      </c>
      <c r="L22" s="169"/>
    </row>
    <row r="23" spans="1:12" s="17" customFormat="1" ht="30" x14ac:dyDescent="0.2">
      <c r="A23" s="162"/>
      <c r="B23" s="62"/>
      <c r="C23" s="18"/>
      <c r="D23" s="18" t="s">
        <v>291</v>
      </c>
      <c r="E23" s="55" t="s">
        <v>1368</v>
      </c>
      <c r="F23" s="353"/>
      <c r="G23" s="357"/>
      <c r="H23" s="358"/>
      <c r="I23" s="358"/>
      <c r="J23" s="359"/>
      <c r="K23" s="201" t="b">
        <v>0</v>
      </c>
      <c r="L23" s="169"/>
    </row>
    <row r="24" spans="1:12" s="17" customFormat="1" ht="46" thickBot="1" x14ac:dyDescent="0.25">
      <c r="A24" s="162"/>
      <c r="B24" s="64"/>
      <c r="C24" s="58"/>
      <c r="D24" s="59" t="s">
        <v>292</v>
      </c>
      <c r="E24" s="60" t="s">
        <v>1369</v>
      </c>
      <c r="F24" s="353"/>
      <c r="G24" s="360"/>
      <c r="H24" s="361"/>
      <c r="I24" s="361"/>
      <c r="J24" s="362"/>
      <c r="K24" s="201" t="b">
        <v>1</v>
      </c>
      <c r="L24" s="169"/>
    </row>
    <row r="25" spans="1:12" s="17" customFormat="1" ht="16" thickBot="1" x14ac:dyDescent="0.25">
      <c r="A25" s="162"/>
      <c r="B25" s="162"/>
      <c r="C25" s="164"/>
      <c r="D25" s="164"/>
      <c r="E25" s="165"/>
      <c r="F25" s="162"/>
      <c r="G25" s="162"/>
      <c r="H25" s="162"/>
      <c r="I25" s="162"/>
      <c r="J25" s="162"/>
      <c r="K25" s="201"/>
      <c r="L25" s="169"/>
    </row>
    <row r="26" spans="1:12" s="17" customFormat="1" x14ac:dyDescent="0.2">
      <c r="A26" s="162"/>
      <c r="B26" s="61" t="s">
        <v>1370</v>
      </c>
      <c r="C26" s="50"/>
      <c r="D26" s="50"/>
      <c r="E26" s="51"/>
      <c r="F26" s="353" t="str">
        <f>B26</f>
        <v xml:space="preserve"> Místní komunity</v>
      </c>
      <c r="G26"/>
      <c r="H26"/>
      <c r="I26"/>
      <c r="J26"/>
      <c r="K26" s="201"/>
      <c r="L26" s="169"/>
    </row>
    <row r="27" spans="1:12" s="17" customFormat="1" x14ac:dyDescent="0.2">
      <c r="A27" s="162"/>
      <c r="B27" s="62"/>
      <c r="C27" s="18"/>
      <c r="D27" s="18"/>
      <c r="E27" s="52" t="s">
        <v>342</v>
      </c>
      <c r="F27" s="353"/>
      <c r="G27"/>
      <c r="H27"/>
      <c r="I27"/>
      <c r="J27"/>
      <c r="K27" s="201"/>
      <c r="L27" s="169"/>
    </row>
    <row r="28" spans="1:12" s="17" customFormat="1" x14ac:dyDescent="0.2">
      <c r="A28" s="162"/>
      <c r="B28" s="62"/>
      <c r="C28" s="18" t="s">
        <v>84</v>
      </c>
      <c r="D28" s="44" t="s">
        <v>1371</v>
      </c>
      <c r="E28" s="52"/>
      <c r="F28" s="353"/>
      <c r="G28" t="str">
        <f>C28</f>
        <v>Q5.4</v>
      </c>
      <c r="H28" t="s">
        <v>343</v>
      </c>
      <c r="I28"/>
      <c r="J28"/>
      <c r="K28" s="201"/>
      <c r="L28" s="169"/>
    </row>
    <row r="29" spans="1:12" s="17" customFormat="1" x14ac:dyDescent="0.2">
      <c r="A29" s="162"/>
      <c r="B29" s="63"/>
      <c r="C29" s="19" t="str">
        <f>IF(COUNTIF(K29:K32,TRUE)=0,"incomplete",IF(COUNTIF(K29:K32,TRUE)=1,"","inconsistent"))</f>
        <v/>
      </c>
      <c r="D29" s="18" t="s">
        <v>289</v>
      </c>
      <c r="E29" s="52" t="s">
        <v>1372</v>
      </c>
      <c r="F29" s="353"/>
      <c r="G29" s="354" t="s">
        <v>1490</v>
      </c>
      <c r="H29" s="355"/>
      <c r="I29" s="355"/>
      <c r="J29" s="356"/>
      <c r="K29" s="201" t="b">
        <v>0</v>
      </c>
      <c r="L29" s="169"/>
    </row>
    <row r="30" spans="1:12" s="17" customFormat="1" ht="48.75" customHeight="1" x14ac:dyDescent="0.2">
      <c r="A30" s="162"/>
      <c r="B30" s="62"/>
      <c r="C30" s="18"/>
      <c r="D30" s="47" t="s">
        <v>290</v>
      </c>
      <c r="E30" s="56" t="s">
        <v>1373</v>
      </c>
      <c r="F30" s="353"/>
      <c r="G30" s="357"/>
      <c r="H30" s="358"/>
      <c r="I30" s="358"/>
      <c r="J30" s="359"/>
      <c r="K30" s="201" t="b">
        <v>0</v>
      </c>
      <c r="L30" s="169"/>
    </row>
    <row r="31" spans="1:12" s="17" customFormat="1" ht="57.5" customHeight="1" x14ac:dyDescent="0.2">
      <c r="A31" s="162"/>
      <c r="B31" s="62"/>
      <c r="C31" s="18"/>
      <c r="D31" s="18" t="s">
        <v>291</v>
      </c>
      <c r="E31" s="55" t="s">
        <v>1374</v>
      </c>
      <c r="F31" s="353"/>
      <c r="G31" s="357"/>
      <c r="H31" s="358"/>
      <c r="I31" s="358"/>
      <c r="J31" s="359"/>
      <c r="K31" s="201" t="b">
        <v>0</v>
      </c>
      <c r="L31" s="169"/>
    </row>
    <row r="32" spans="1:12" s="17" customFormat="1" ht="75" x14ac:dyDescent="0.2">
      <c r="A32" s="162"/>
      <c r="B32" s="62"/>
      <c r="C32" s="18"/>
      <c r="D32" s="47" t="s">
        <v>292</v>
      </c>
      <c r="E32" s="53" t="s">
        <v>1375</v>
      </c>
      <c r="F32" s="353"/>
      <c r="G32" s="360"/>
      <c r="H32" s="361"/>
      <c r="I32" s="361"/>
      <c r="J32" s="362"/>
      <c r="K32" s="201" t="b">
        <v>1</v>
      </c>
      <c r="L32" s="169"/>
    </row>
    <row r="33" spans="1:12" s="17" customFormat="1" x14ac:dyDescent="0.2">
      <c r="A33" s="162"/>
      <c r="B33" s="62"/>
      <c r="C33" s="18"/>
      <c r="D33" s="18"/>
      <c r="E33" s="52" t="s">
        <v>342</v>
      </c>
      <c r="F33" s="353"/>
      <c r="G33"/>
      <c r="H33"/>
      <c r="I33"/>
      <c r="J33"/>
      <c r="K33" s="201"/>
      <c r="L33" s="169"/>
    </row>
    <row r="34" spans="1:12" s="17" customFormat="1" x14ac:dyDescent="0.2">
      <c r="A34" s="162"/>
      <c r="B34" s="62"/>
      <c r="C34" s="18" t="s">
        <v>85</v>
      </c>
      <c r="D34" s="307" t="s">
        <v>1376</v>
      </c>
      <c r="E34" s="352"/>
      <c r="F34" s="353"/>
      <c r="G34" t="str">
        <f>C34</f>
        <v>Q5.5</v>
      </c>
      <c r="H34" t="s">
        <v>343</v>
      </c>
      <c r="I34"/>
      <c r="J34"/>
      <c r="K34" s="201"/>
      <c r="L34" s="169"/>
    </row>
    <row r="35" spans="1:12" s="17" customFormat="1" x14ac:dyDescent="0.2">
      <c r="A35" s="162"/>
      <c r="B35" s="63"/>
      <c r="C35" s="19" t="str">
        <f>IF(COUNTIF(K35:K38,TRUE)=0,"incomplete",IF(COUNTIF(K35:K38,TRUE)=1,"","inconsistent"))</f>
        <v/>
      </c>
      <c r="D35" s="18" t="s">
        <v>289</v>
      </c>
      <c r="E35" s="52" t="s">
        <v>1372</v>
      </c>
      <c r="F35" s="353"/>
      <c r="G35" s="354" t="s">
        <v>1497</v>
      </c>
      <c r="H35" s="355"/>
      <c r="I35" s="355"/>
      <c r="J35" s="356"/>
      <c r="K35" s="201" t="b">
        <v>0</v>
      </c>
      <c r="L35" s="169"/>
    </row>
    <row r="36" spans="1:12" s="17" customFormat="1" ht="44.5" customHeight="1" x14ac:dyDescent="0.2">
      <c r="A36" s="162"/>
      <c r="B36" s="62"/>
      <c r="C36" s="18"/>
      <c r="D36" s="47" t="s">
        <v>290</v>
      </c>
      <c r="E36" s="56" t="s">
        <v>1377</v>
      </c>
      <c r="F36" s="353"/>
      <c r="G36" s="357"/>
      <c r="H36" s="358"/>
      <c r="I36" s="358"/>
      <c r="J36" s="359"/>
      <c r="K36" s="201" t="b">
        <v>0</v>
      </c>
      <c r="L36" s="169"/>
    </row>
    <row r="37" spans="1:12" s="17" customFormat="1" ht="60" x14ac:dyDescent="0.2">
      <c r="A37" s="162"/>
      <c r="B37" s="62"/>
      <c r="C37" s="18"/>
      <c r="D37" s="18" t="s">
        <v>291</v>
      </c>
      <c r="E37" s="52" t="s">
        <v>1378</v>
      </c>
      <c r="F37" s="353"/>
      <c r="G37" s="357"/>
      <c r="H37" s="358"/>
      <c r="I37" s="358"/>
      <c r="J37" s="359"/>
      <c r="K37" s="201" t="b">
        <v>0</v>
      </c>
      <c r="L37" s="169"/>
    </row>
    <row r="38" spans="1:12" s="17" customFormat="1" ht="62.25" customHeight="1" thickBot="1" x14ac:dyDescent="0.25">
      <c r="A38" s="162"/>
      <c r="B38" s="64"/>
      <c r="C38" s="58"/>
      <c r="D38" s="59" t="s">
        <v>292</v>
      </c>
      <c r="E38" s="65" t="s">
        <v>1379</v>
      </c>
      <c r="F38" s="353"/>
      <c r="G38" s="360"/>
      <c r="H38" s="361"/>
      <c r="I38" s="361"/>
      <c r="J38" s="362"/>
      <c r="K38" s="201" t="b">
        <v>1</v>
      </c>
      <c r="L38" s="169"/>
    </row>
  </sheetData>
  <sheetProtection algorithmName="SHA-512" hashValue="jhyd5kN802wh7ECxe58hI9A8dwaxTzBMLVSqinwbBgLIjNFTEn+S/VxTbJ3WWCEntXFz/P3LAZL8xZ16zk2ekw==" saltValue="ZJREFKKsrUnwkcGQDFpvtQ==" spinCount="100000" sheet="1" objects="1" scenarios="1"/>
  <mergeCells count="12">
    <mergeCell ref="G7:J10"/>
    <mergeCell ref="G15:J18"/>
    <mergeCell ref="G21:J24"/>
    <mergeCell ref="G29:J32"/>
    <mergeCell ref="G35:J38"/>
    <mergeCell ref="D34:E34"/>
    <mergeCell ref="D14:E14"/>
    <mergeCell ref="D6:E6"/>
    <mergeCell ref="F4:F10"/>
    <mergeCell ref="F12:F24"/>
    <mergeCell ref="F26:F38"/>
    <mergeCell ref="D20:E20"/>
  </mergeCells>
  <phoneticPr fontId="49"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2</xdr:col>
                    <xdr:colOff>635000</xdr:colOff>
                    <xdr:row>6</xdr:row>
                    <xdr:rowOff>12700</xdr:rowOff>
                  </from>
                  <to>
                    <xdr:col>3</xdr:col>
                    <xdr:colOff>254000</xdr:colOff>
                    <xdr:row>6</xdr:row>
                    <xdr:rowOff>241300</xdr:rowOff>
                  </to>
                </anchor>
              </controlPr>
            </control>
          </mc:Choice>
          <mc:Fallback/>
        </mc:AlternateContent>
        <mc:AlternateContent xmlns:mc="http://schemas.openxmlformats.org/markup-compatibility/2006">
          <mc:Choice Requires="x14">
            <control shapeId="46082" r:id="rId5" name="Check Box 2">
              <controlPr defaultSize="0" autoFill="0" autoLine="0" autoPict="0">
                <anchor moveWithCells="1">
                  <from>
                    <xdr:col>2</xdr:col>
                    <xdr:colOff>635000</xdr:colOff>
                    <xdr:row>6</xdr:row>
                    <xdr:rowOff>368300</xdr:rowOff>
                  </from>
                  <to>
                    <xdr:col>3</xdr:col>
                    <xdr:colOff>254000</xdr:colOff>
                    <xdr:row>7</xdr:row>
                    <xdr:rowOff>38100</xdr:rowOff>
                  </to>
                </anchor>
              </controlPr>
            </control>
          </mc:Choice>
          <mc:Fallback/>
        </mc:AlternateContent>
        <mc:AlternateContent xmlns:mc="http://schemas.openxmlformats.org/markup-compatibility/2006">
          <mc:Choice Requires="x14">
            <control shapeId="46083" r:id="rId6" name="Check Box 3">
              <controlPr defaultSize="0" autoFill="0" autoLine="0" autoPict="0">
                <anchor moveWithCells="1">
                  <from>
                    <xdr:col>2</xdr:col>
                    <xdr:colOff>635000</xdr:colOff>
                    <xdr:row>8</xdr:row>
                    <xdr:rowOff>12700</xdr:rowOff>
                  </from>
                  <to>
                    <xdr:col>3</xdr:col>
                    <xdr:colOff>254000</xdr:colOff>
                    <xdr:row>8</xdr:row>
                    <xdr:rowOff>241300</xdr:rowOff>
                  </to>
                </anchor>
              </controlPr>
            </control>
          </mc:Choice>
          <mc:Fallback/>
        </mc:AlternateContent>
        <mc:AlternateContent xmlns:mc="http://schemas.openxmlformats.org/markup-compatibility/2006">
          <mc:Choice Requires="x14">
            <control shapeId="46084" r:id="rId7" name="Check Box 4">
              <controlPr defaultSize="0" autoFill="0" autoLine="0" autoPict="0">
                <anchor moveWithCells="1">
                  <from>
                    <xdr:col>2</xdr:col>
                    <xdr:colOff>635000</xdr:colOff>
                    <xdr:row>9</xdr:row>
                    <xdr:rowOff>0</xdr:rowOff>
                  </from>
                  <to>
                    <xdr:col>3</xdr:col>
                    <xdr:colOff>254000</xdr:colOff>
                    <xdr:row>9</xdr:row>
                    <xdr:rowOff>203200</xdr:rowOff>
                  </to>
                </anchor>
              </controlPr>
            </control>
          </mc:Choice>
          <mc:Fallback/>
        </mc:AlternateContent>
        <mc:AlternateContent xmlns:mc="http://schemas.openxmlformats.org/markup-compatibility/2006">
          <mc:Choice Requires="x14">
            <control shapeId="46085" r:id="rId8" name="Check Box 5">
              <controlPr defaultSize="0" autoFill="0" autoLine="0" autoPict="0">
                <anchor moveWithCells="1">
                  <from>
                    <xdr:col>3</xdr:col>
                    <xdr:colOff>0</xdr:colOff>
                    <xdr:row>14</xdr:row>
                    <xdr:rowOff>25400</xdr:rowOff>
                  </from>
                  <to>
                    <xdr:col>3</xdr:col>
                    <xdr:colOff>279400</xdr:colOff>
                    <xdr:row>14</xdr:row>
                    <xdr:rowOff>228600</xdr:rowOff>
                  </to>
                </anchor>
              </controlPr>
            </control>
          </mc:Choice>
          <mc:Fallback/>
        </mc:AlternateContent>
        <mc:AlternateContent xmlns:mc="http://schemas.openxmlformats.org/markup-compatibility/2006">
          <mc:Choice Requires="x14">
            <control shapeId="46086" r:id="rId9" name="Check Box 6">
              <controlPr defaultSize="0" autoFill="0" autoLine="0" autoPict="0">
                <anchor moveWithCells="1">
                  <from>
                    <xdr:col>3</xdr:col>
                    <xdr:colOff>0</xdr:colOff>
                    <xdr:row>14</xdr:row>
                    <xdr:rowOff>368300</xdr:rowOff>
                  </from>
                  <to>
                    <xdr:col>3</xdr:col>
                    <xdr:colOff>279400</xdr:colOff>
                    <xdr:row>15</xdr:row>
                    <xdr:rowOff>203200</xdr:rowOff>
                  </to>
                </anchor>
              </controlPr>
            </control>
          </mc:Choice>
          <mc:Fallback/>
        </mc:AlternateContent>
        <mc:AlternateContent xmlns:mc="http://schemas.openxmlformats.org/markup-compatibility/2006">
          <mc:Choice Requires="x14">
            <control shapeId="46087" r:id="rId10" name="Check Box 7">
              <controlPr defaultSize="0" autoFill="0" autoLine="0" autoPict="0">
                <anchor moveWithCells="1">
                  <from>
                    <xdr:col>3</xdr:col>
                    <xdr:colOff>0</xdr:colOff>
                    <xdr:row>16</xdr:row>
                    <xdr:rowOff>12700</xdr:rowOff>
                  </from>
                  <to>
                    <xdr:col>3</xdr:col>
                    <xdr:colOff>266700</xdr:colOff>
                    <xdr:row>16</xdr:row>
                    <xdr:rowOff>241300</xdr:rowOff>
                  </to>
                </anchor>
              </controlPr>
            </control>
          </mc:Choice>
          <mc:Fallback/>
        </mc:AlternateContent>
        <mc:AlternateContent xmlns:mc="http://schemas.openxmlformats.org/markup-compatibility/2006">
          <mc:Choice Requires="x14">
            <control shapeId="46088" r:id="rId11" name="Check Box 8">
              <controlPr defaultSize="0" autoFill="0" autoLine="0" autoPict="0">
                <anchor moveWithCells="1">
                  <from>
                    <xdr:col>3</xdr:col>
                    <xdr:colOff>0</xdr:colOff>
                    <xdr:row>17</xdr:row>
                    <xdr:rowOff>0</xdr:rowOff>
                  </from>
                  <to>
                    <xdr:col>3</xdr:col>
                    <xdr:colOff>266700</xdr:colOff>
                    <xdr:row>17</xdr:row>
                    <xdr:rowOff>203200</xdr:rowOff>
                  </to>
                </anchor>
              </controlPr>
            </control>
          </mc:Choice>
          <mc:Fallback/>
        </mc:AlternateContent>
        <mc:AlternateContent xmlns:mc="http://schemas.openxmlformats.org/markup-compatibility/2006">
          <mc:Choice Requires="x14">
            <control shapeId="46089" r:id="rId12" name="Check Box 9">
              <controlPr defaultSize="0" autoFill="0" autoLine="0" autoPict="0">
                <anchor moveWithCells="1">
                  <from>
                    <xdr:col>3</xdr:col>
                    <xdr:colOff>0</xdr:colOff>
                    <xdr:row>19</xdr:row>
                    <xdr:rowOff>406400</xdr:rowOff>
                  </from>
                  <to>
                    <xdr:col>3</xdr:col>
                    <xdr:colOff>266700</xdr:colOff>
                    <xdr:row>20</xdr:row>
                    <xdr:rowOff>228600</xdr:rowOff>
                  </to>
                </anchor>
              </controlPr>
            </control>
          </mc:Choice>
          <mc:Fallback/>
        </mc:AlternateContent>
        <mc:AlternateContent xmlns:mc="http://schemas.openxmlformats.org/markup-compatibility/2006">
          <mc:Choice Requires="x14">
            <control shapeId="46090" r:id="rId13" name="Check Box 10">
              <controlPr defaultSize="0" autoFill="0" autoLine="0" autoPict="0">
                <anchor moveWithCells="1">
                  <from>
                    <xdr:col>3</xdr:col>
                    <xdr:colOff>0</xdr:colOff>
                    <xdr:row>20</xdr:row>
                    <xdr:rowOff>342900</xdr:rowOff>
                  </from>
                  <to>
                    <xdr:col>3</xdr:col>
                    <xdr:colOff>254000</xdr:colOff>
                    <xdr:row>22</xdr:row>
                    <xdr:rowOff>0</xdr:rowOff>
                  </to>
                </anchor>
              </controlPr>
            </control>
          </mc:Choice>
          <mc:Fallback/>
        </mc:AlternateContent>
        <mc:AlternateContent xmlns:mc="http://schemas.openxmlformats.org/markup-compatibility/2006">
          <mc:Choice Requires="x14">
            <control shapeId="46091" r:id="rId14" name="Check Box 11">
              <controlPr defaultSize="0" autoFill="0" autoLine="0" autoPict="0">
                <anchor moveWithCells="1">
                  <from>
                    <xdr:col>2</xdr:col>
                    <xdr:colOff>635000</xdr:colOff>
                    <xdr:row>21</xdr:row>
                    <xdr:rowOff>368300</xdr:rowOff>
                  </from>
                  <to>
                    <xdr:col>3</xdr:col>
                    <xdr:colOff>254000</xdr:colOff>
                    <xdr:row>22</xdr:row>
                    <xdr:rowOff>215900</xdr:rowOff>
                  </to>
                </anchor>
              </controlPr>
            </control>
          </mc:Choice>
          <mc:Fallback/>
        </mc:AlternateContent>
        <mc:AlternateContent xmlns:mc="http://schemas.openxmlformats.org/markup-compatibility/2006">
          <mc:Choice Requires="x14">
            <control shapeId="46092" r:id="rId15" name="Check Box 12">
              <controlPr defaultSize="0" autoFill="0" autoLine="0" autoPict="0">
                <anchor moveWithCells="1">
                  <from>
                    <xdr:col>2</xdr:col>
                    <xdr:colOff>622300</xdr:colOff>
                    <xdr:row>23</xdr:row>
                    <xdr:rowOff>25400</xdr:rowOff>
                  </from>
                  <to>
                    <xdr:col>3</xdr:col>
                    <xdr:colOff>241300</xdr:colOff>
                    <xdr:row>23</xdr:row>
                    <xdr:rowOff>215900</xdr:rowOff>
                  </to>
                </anchor>
              </controlPr>
            </control>
          </mc:Choice>
          <mc:Fallback/>
        </mc:AlternateContent>
        <mc:AlternateContent xmlns:mc="http://schemas.openxmlformats.org/markup-compatibility/2006">
          <mc:Choice Requires="x14">
            <control shapeId="46093" r:id="rId16" name="Check Box 13">
              <controlPr defaultSize="0" autoFill="0" autoLine="0" autoPict="0">
                <anchor moveWithCells="1">
                  <from>
                    <xdr:col>2</xdr:col>
                    <xdr:colOff>635000</xdr:colOff>
                    <xdr:row>33</xdr:row>
                    <xdr:rowOff>139700</xdr:rowOff>
                  </from>
                  <to>
                    <xdr:col>3</xdr:col>
                    <xdr:colOff>254000</xdr:colOff>
                    <xdr:row>35</xdr:row>
                    <xdr:rowOff>63500</xdr:rowOff>
                  </to>
                </anchor>
              </controlPr>
            </control>
          </mc:Choice>
          <mc:Fallback/>
        </mc:AlternateContent>
        <mc:AlternateContent xmlns:mc="http://schemas.openxmlformats.org/markup-compatibility/2006">
          <mc:Choice Requires="x14">
            <control shapeId="46094" r:id="rId17" name="Check Box 14">
              <controlPr defaultSize="0" autoFill="0" autoLine="0" autoPict="0">
                <anchor moveWithCells="1">
                  <from>
                    <xdr:col>2</xdr:col>
                    <xdr:colOff>635000</xdr:colOff>
                    <xdr:row>37</xdr:row>
                    <xdr:rowOff>0</xdr:rowOff>
                  </from>
                  <to>
                    <xdr:col>3</xdr:col>
                    <xdr:colOff>254000</xdr:colOff>
                    <xdr:row>37</xdr:row>
                    <xdr:rowOff>177800</xdr:rowOff>
                  </to>
                </anchor>
              </controlPr>
            </control>
          </mc:Choice>
          <mc:Fallback/>
        </mc:AlternateContent>
        <mc:AlternateContent xmlns:mc="http://schemas.openxmlformats.org/markup-compatibility/2006">
          <mc:Choice Requires="x14">
            <control shapeId="46095" r:id="rId18" name="Check Box 15">
              <controlPr defaultSize="0" autoFill="0" autoLine="0" autoPict="0">
                <anchor moveWithCells="1">
                  <from>
                    <xdr:col>2</xdr:col>
                    <xdr:colOff>635000</xdr:colOff>
                    <xdr:row>35</xdr:row>
                    <xdr:rowOff>25400</xdr:rowOff>
                  </from>
                  <to>
                    <xdr:col>3</xdr:col>
                    <xdr:colOff>254000</xdr:colOff>
                    <xdr:row>35</xdr:row>
                    <xdr:rowOff>254000</xdr:rowOff>
                  </to>
                </anchor>
              </controlPr>
            </control>
          </mc:Choice>
          <mc:Fallback/>
        </mc:AlternateContent>
        <mc:AlternateContent xmlns:mc="http://schemas.openxmlformats.org/markup-compatibility/2006">
          <mc:Choice Requires="x14">
            <control shapeId="46096" r:id="rId19" name="Check Box 16">
              <controlPr defaultSize="0" autoFill="0" autoLine="0" autoPict="0">
                <anchor moveWithCells="1">
                  <from>
                    <xdr:col>3</xdr:col>
                    <xdr:colOff>0</xdr:colOff>
                    <xdr:row>36</xdr:row>
                    <xdr:rowOff>12700</xdr:rowOff>
                  </from>
                  <to>
                    <xdr:col>3</xdr:col>
                    <xdr:colOff>254000</xdr:colOff>
                    <xdr:row>36</xdr:row>
                    <xdr:rowOff>228600</xdr:rowOff>
                  </to>
                </anchor>
              </controlPr>
            </control>
          </mc:Choice>
          <mc:Fallback/>
        </mc:AlternateContent>
        <mc:AlternateContent xmlns:mc="http://schemas.openxmlformats.org/markup-compatibility/2006">
          <mc:Choice Requires="x14">
            <control shapeId="46097" r:id="rId20" name="Check Box 17">
              <controlPr defaultSize="0" autoFill="0" autoLine="0" autoPict="0">
                <anchor moveWithCells="1">
                  <from>
                    <xdr:col>3</xdr:col>
                    <xdr:colOff>0</xdr:colOff>
                    <xdr:row>27</xdr:row>
                    <xdr:rowOff>139700</xdr:rowOff>
                  </from>
                  <to>
                    <xdr:col>3</xdr:col>
                    <xdr:colOff>279400</xdr:colOff>
                    <xdr:row>29</xdr:row>
                    <xdr:rowOff>25400</xdr:rowOff>
                  </to>
                </anchor>
              </controlPr>
            </control>
          </mc:Choice>
          <mc:Fallback/>
        </mc:AlternateContent>
        <mc:AlternateContent xmlns:mc="http://schemas.openxmlformats.org/markup-compatibility/2006">
          <mc:Choice Requires="x14">
            <control shapeId="46098" r:id="rId21" name="Check Box 18">
              <controlPr defaultSize="0" autoFill="0" autoLine="0" autoPict="0">
                <anchor moveWithCells="1">
                  <from>
                    <xdr:col>3</xdr:col>
                    <xdr:colOff>0</xdr:colOff>
                    <xdr:row>30</xdr:row>
                    <xdr:rowOff>25400</xdr:rowOff>
                  </from>
                  <to>
                    <xdr:col>3</xdr:col>
                    <xdr:colOff>266700</xdr:colOff>
                    <xdr:row>30</xdr:row>
                    <xdr:rowOff>254000</xdr:rowOff>
                  </to>
                </anchor>
              </controlPr>
            </control>
          </mc:Choice>
          <mc:Fallback/>
        </mc:AlternateContent>
        <mc:AlternateContent xmlns:mc="http://schemas.openxmlformats.org/markup-compatibility/2006">
          <mc:Choice Requires="x14">
            <control shapeId="46099" r:id="rId22" name="Check Box 19">
              <controlPr defaultSize="0" autoFill="0" autoLine="0" autoPict="0">
                <anchor moveWithCells="1">
                  <from>
                    <xdr:col>3</xdr:col>
                    <xdr:colOff>0</xdr:colOff>
                    <xdr:row>31</xdr:row>
                    <xdr:rowOff>0</xdr:rowOff>
                  </from>
                  <to>
                    <xdr:col>3</xdr:col>
                    <xdr:colOff>266700</xdr:colOff>
                    <xdr:row>31</xdr:row>
                    <xdr:rowOff>203200</xdr:rowOff>
                  </to>
                </anchor>
              </controlPr>
            </control>
          </mc:Choice>
          <mc:Fallback/>
        </mc:AlternateContent>
        <mc:AlternateContent xmlns:mc="http://schemas.openxmlformats.org/markup-compatibility/2006">
          <mc:Choice Requires="x14">
            <control shapeId="46100" r:id="rId23" name="Check Box 20">
              <controlPr defaultSize="0" autoFill="0" autoLine="0" autoPict="0">
                <anchor moveWithCells="1">
                  <from>
                    <xdr:col>3</xdr:col>
                    <xdr:colOff>0</xdr:colOff>
                    <xdr:row>28</xdr:row>
                    <xdr:rowOff>139700</xdr:rowOff>
                  </from>
                  <to>
                    <xdr:col>3</xdr:col>
                    <xdr:colOff>279400</xdr:colOff>
                    <xdr:row>29</xdr:row>
                    <xdr:rowOff>304800</xdr:rowOff>
                  </to>
                </anchor>
              </controlPr>
            </control>
          </mc:Choice>
          <mc:Fallback/>
        </mc:AlternateContent>
      </controls>
    </mc:Choice>
    <mc:Fallback/>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E39FBCA556BAA4087BCF2B79AB6C8F2" ma:contentTypeVersion="5" ma:contentTypeDescription="Vytvoří nový dokument" ma:contentTypeScope="" ma:versionID="6e906035a8f76e15a63b44be33f2ff52">
  <xsd:schema xmlns:xsd="http://www.w3.org/2001/XMLSchema" xmlns:xs="http://www.w3.org/2001/XMLSchema" xmlns:p="http://schemas.microsoft.com/office/2006/metadata/properties" xmlns:ns3="60dc4365-aea6-4521-a5b2-87d3f5a0b45e" xmlns:ns4="17f80715-d2fb-427d-82e7-db1043923988" targetNamespace="http://schemas.microsoft.com/office/2006/metadata/properties" ma:root="true" ma:fieldsID="1d14b6eadc0378418fcf17e52a6ac102" ns3:_="" ns4:_="">
    <xsd:import namespace="60dc4365-aea6-4521-a5b2-87d3f5a0b45e"/>
    <xsd:import namespace="17f80715-d2fb-427d-82e7-db104392398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c4365-aea6-4521-a5b2-87d3f5a0b45e"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f80715-d2fb-427d-82e7-db10439239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2BC1D9-CCB9-4EF8-B60E-1EE521A2C0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c4365-aea6-4521-a5b2-87d3f5a0b45e"/>
    <ds:schemaRef ds:uri="17f80715-d2fb-427d-82e7-db1043923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DD4E31-5434-434D-AEE6-0D2E1AFE4C6A}">
  <ds:schemaRefs>
    <ds:schemaRef ds:uri="http://purl.org/dc/terms/"/>
    <ds:schemaRef ds:uri="http://schemas.openxmlformats.org/package/2006/metadata/core-properties"/>
    <ds:schemaRef ds:uri="http://schemas.microsoft.com/office/2006/documentManagement/types"/>
    <ds:schemaRef ds:uri="60dc4365-aea6-4521-a5b2-87d3f5a0b45e"/>
    <ds:schemaRef ds:uri="17f80715-d2fb-427d-82e7-db104392398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1752B4A-9B1E-42A4-912D-89902673BB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listy</vt:lpstr>
      </vt:variant>
      <vt:variant>
        <vt:i4>17</vt:i4>
      </vt:variant>
    </vt:vector>
  </HeadingPairs>
  <TitlesOfParts>
    <vt:vector size="17" baseType="lpstr">
      <vt:lpstr>Front page</vt:lpstr>
      <vt:lpstr>Start and prefill</vt:lpstr>
      <vt:lpstr>Glossary</vt:lpstr>
      <vt:lpstr>Identification</vt:lpstr>
      <vt:lpstr>Chapter 1</vt:lpstr>
      <vt:lpstr>Chapter 2</vt:lpstr>
      <vt:lpstr>Chapter 3</vt:lpstr>
      <vt:lpstr>Chapter 4</vt:lpstr>
      <vt:lpstr>Chapter 5</vt:lpstr>
      <vt:lpstr>Chapter 6</vt:lpstr>
      <vt:lpstr>General outcome</vt:lpstr>
      <vt:lpstr>Tips</vt:lpstr>
      <vt:lpstr>Specific reports</vt:lpstr>
      <vt:lpstr>SDG report</vt:lpstr>
      <vt:lpstr>Action plan</vt:lpstr>
      <vt:lpstr>Technical page</vt:lpstr>
      <vt:lpstr>Technical SDG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Schoenaers, Dorian</dc:creator>
  <cp:keywords/>
  <dc:description/>
  <cp:lastModifiedBy>Microsoft Office User</cp:lastModifiedBy>
  <cp:revision/>
  <cp:lastPrinted>2018-07-03T10:13:45Z</cp:lastPrinted>
  <dcterms:created xsi:type="dcterms:W3CDTF">2018-06-06T07:17:13Z</dcterms:created>
  <dcterms:modified xsi:type="dcterms:W3CDTF">2020-06-12T13:45:08Z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0x010100FE39FBCA556BAA4087BCF2B79AB6C8F2</vt:lpwstr>
  </property>
</Properties>
</file>